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320" windowHeight="9720"/>
  </bookViews>
  <sheets>
    <sheet name="Закон" sheetId="1" r:id="rId1"/>
  </sheets>
  <definedNames>
    <definedName name="_xlnm._FilterDatabase" localSheetId="0" hidden="1">Закон!$A$9:$H$9</definedName>
    <definedName name="_xlnm.Print_Titles" localSheetId="0">Закон!$9:$9</definedName>
    <definedName name="_xlnm.Print_Area" localSheetId="0">Закон!$A$1:$H$261</definedName>
  </definedNames>
  <calcPr calcId="125725"/>
</workbook>
</file>

<file path=xl/calcChain.xml><?xml version="1.0" encoding="utf-8"?>
<calcChain xmlns="http://schemas.openxmlformats.org/spreadsheetml/2006/main">
  <c r="H114" i="1"/>
  <c r="G114"/>
  <c r="F114"/>
  <c r="E114"/>
  <c r="D114"/>
  <c r="C114"/>
  <c r="H258" l="1"/>
  <c r="H257"/>
  <c r="H256"/>
  <c r="H255"/>
  <c r="H254"/>
  <c r="H253"/>
  <c r="H252"/>
  <c r="H251"/>
  <c r="H250"/>
  <c r="H249"/>
  <c r="H248"/>
  <c r="H247"/>
  <c r="H246"/>
  <c r="H245"/>
  <c r="H244"/>
  <c r="H243"/>
  <c r="G242"/>
  <c r="F242"/>
  <c r="F241" s="1"/>
  <c r="E242"/>
  <c r="E241" s="1"/>
  <c r="D242"/>
  <c r="D241" s="1"/>
  <c r="C242"/>
  <c r="G241"/>
  <c r="C241"/>
  <c r="H240"/>
  <c r="H239"/>
  <c r="H238"/>
  <c r="H237"/>
  <c r="G236"/>
  <c r="F236"/>
  <c r="E236"/>
  <c r="D236"/>
  <c r="C236"/>
  <c r="H235"/>
  <c r="H234"/>
  <c r="H233"/>
  <c r="H232"/>
  <c r="H231"/>
  <c r="G230"/>
  <c r="F230"/>
  <c r="E230"/>
  <c r="D230"/>
  <c r="C230"/>
  <c r="H227"/>
  <c r="H226"/>
  <c r="G225"/>
  <c r="F225"/>
  <c r="E225"/>
  <c r="D225"/>
  <c r="C225"/>
  <c r="H224"/>
  <c r="H223"/>
  <c r="H222"/>
  <c r="H221"/>
  <c r="H220"/>
  <c r="H219"/>
  <c r="D218"/>
  <c r="H218" s="1"/>
  <c r="H217"/>
  <c r="H216"/>
  <c r="H215"/>
  <c r="H214"/>
  <c r="H213"/>
  <c r="H212"/>
  <c r="G211"/>
  <c r="F211"/>
  <c r="E211"/>
  <c r="D211"/>
  <c r="C211"/>
  <c r="H210"/>
  <c r="H209"/>
  <c r="H208"/>
  <c r="H207"/>
  <c r="D206"/>
  <c r="H206" s="1"/>
  <c r="H205"/>
  <c r="H204"/>
  <c r="H203"/>
  <c r="H202"/>
  <c r="G201"/>
  <c r="F201"/>
  <c r="E201"/>
  <c r="D201"/>
  <c r="C201"/>
  <c r="H197"/>
  <c r="H196"/>
  <c r="H195"/>
  <c r="G194"/>
  <c r="F194"/>
  <c r="E194"/>
  <c r="D194"/>
  <c r="C194"/>
  <c r="H193"/>
  <c r="H192"/>
  <c r="G191"/>
  <c r="F191"/>
  <c r="E191"/>
  <c r="D191"/>
  <c r="C191"/>
  <c r="H188"/>
  <c r="H187"/>
  <c r="H185" s="1"/>
  <c r="H186"/>
  <c r="G185"/>
  <c r="F185"/>
  <c r="F184" s="1"/>
  <c r="F183" s="1"/>
  <c r="E185"/>
  <c r="D185"/>
  <c r="C185"/>
  <c r="G184"/>
  <c r="G183" s="1"/>
  <c r="E184"/>
  <c r="E183" s="1"/>
  <c r="D184"/>
  <c r="D183" s="1"/>
  <c r="C184"/>
  <c r="C183" s="1"/>
  <c r="H182"/>
  <c r="H181"/>
  <c r="H180"/>
  <c r="G179"/>
  <c r="F179"/>
  <c r="F178" s="1"/>
  <c r="E179"/>
  <c r="E178" s="1"/>
  <c r="D179"/>
  <c r="C179"/>
  <c r="C178" s="1"/>
  <c r="G178"/>
  <c r="D178"/>
  <c r="H177"/>
  <c r="H176" s="1"/>
  <c r="G176"/>
  <c r="F176"/>
  <c r="E176"/>
  <c r="D176"/>
  <c r="C176"/>
  <c r="H175"/>
  <c r="H174"/>
  <c r="H173"/>
  <c r="H172" s="1"/>
  <c r="G172"/>
  <c r="F172"/>
  <c r="E172"/>
  <c r="D172"/>
  <c r="C172"/>
  <c r="H171"/>
  <c r="H170"/>
  <c r="H169"/>
  <c r="H168"/>
  <c r="G167"/>
  <c r="F167"/>
  <c r="E167"/>
  <c r="D167"/>
  <c r="C167"/>
  <c r="C166"/>
  <c r="H166" s="1"/>
  <c r="H165" s="1"/>
  <c r="G165"/>
  <c r="F165"/>
  <c r="E165"/>
  <c r="D165"/>
  <c r="C165"/>
  <c r="D164"/>
  <c r="D163" s="1"/>
  <c r="G163"/>
  <c r="F163"/>
  <c r="E163"/>
  <c r="C163"/>
  <c r="C162"/>
  <c r="H162" s="1"/>
  <c r="H161" s="1"/>
  <c r="G161"/>
  <c r="F161"/>
  <c r="E161"/>
  <c r="D161"/>
  <c r="C161"/>
  <c r="H160"/>
  <c r="H159" s="1"/>
  <c r="G159"/>
  <c r="F159"/>
  <c r="E159"/>
  <c r="D159"/>
  <c r="C159"/>
  <c r="H158"/>
  <c r="H157" s="1"/>
  <c r="G157"/>
  <c r="F157"/>
  <c r="E157"/>
  <c r="D157"/>
  <c r="C157"/>
  <c r="C155"/>
  <c r="H155" s="1"/>
  <c r="G154"/>
  <c r="F154"/>
  <c r="E154"/>
  <c r="D154"/>
  <c r="C154"/>
  <c r="C153"/>
  <c r="H153" s="1"/>
  <c r="H152" s="1"/>
  <c r="G152"/>
  <c r="F152"/>
  <c r="E152"/>
  <c r="D152"/>
  <c r="C152"/>
  <c r="C151"/>
  <c r="H151" s="1"/>
  <c r="H150" s="1"/>
  <c r="G150"/>
  <c r="F150"/>
  <c r="E150"/>
  <c r="D150"/>
  <c r="C150"/>
  <c r="H149"/>
  <c r="H148" s="1"/>
  <c r="G148"/>
  <c r="F148"/>
  <c r="E148"/>
  <c r="D148"/>
  <c r="C148"/>
  <c r="H147"/>
  <c r="H146" s="1"/>
  <c r="C147"/>
  <c r="G146"/>
  <c r="F146"/>
  <c r="E146"/>
  <c r="D146"/>
  <c r="C146"/>
  <c r="H145"/>
  <c r="C145"/>
  <c r="H144"/>
  <c r="H143" s="1"/>
  <c r="C144"/>
  <c r="C143" s="1"/>
  <c r="G143"/>
  <c r="F143"/>
  <c r="E143"/>
  <c r="D143"/>
  <c r="H142"/>
  <c r="H141" s="1"/>
  <c r="C142"/>
  <c r="C141" s="1"/>
  <c r="G141"/>
  <c r="F141"/>
  <c r="E141"/>
  <c r="D141"/>
  <c r="H140"/>
  <c r="H139" s="1"/>
  <c r="C140"/>
  <c r="C139" s="1"/>
  <c r="G139"/>
  <c r="F139"/>
  <c r="E139"/>
  <c r="D139"/>
  <c r="H138"/>
  <c r="H137" s="1"/>
  <c r="G137"/>
  <c r="F137"/>
  <c r="E137"/>
  <c r="D137"/>
  <c r="C137"/>
  <c r="H136"/>
  <c r="H135" s="1"/>
  <c r="G135"/>
  <c r="F135"/>
  <c r="E135"/>
  <c r="D135"/>
  <c r="C135"/>
  <c r="H134"/>
  <c r="C134"/>
  <c r="H133"/>
  <c r="C133"/>
  <c r="H132"/>
  <c r="H131" s="1"/>
  <c r="C132"/>
  <c r="G131"/>
  <c r="F131"/>
  <c r="E131"/>
  <c r="D131"/>
  <c r="C131"/>
  <c r="H130"/>
  <c r="H129" s="1"/>
  <c r="G129"/>
  <c r="F129"/>
  <c r="E129"/>
  <c r="D129"/>
  <c r="C129"/>
  <c r="H128"/>
  <c r="H127" s="1"/>
  <c r="G127"/>
  <c r="F127"/>
  <c r="E127"/>
  <c r="D127"/>
  <c r="C127"/>
  <c r="H126"/>
  <c r="C126"/>
  <c r="H125"/>
  <c r="C125"/>
  <c r="H124"/>
  <c r="H123" s="1"/>
  <c r="C124"/>
  <c r="C123" s="1"/>
  <c r="G123"/>
  <c r="F123"/>
  <c r="E123"/>
  <c r="D123"/>
  <c r="H122"/>
  <c r="H121" s="1"/>
  <c r="C122"/>
  <c r="C121" s="1"/>
  <c r="G121"/>
  <c r="F121"/>
  <c r="E121"/>
  <c r="D121"/>
  <c r="H119"/>
  <c r="H118"/>
  <c r="H117"/>
  <c r="H116"/>
  <c r="H115"/>
  <c r="H113"/>
  <c r="H112"/>
  <c r="H111"/>
  <c r="H110"/>
  <c r="H109"/>
  <c r="H108"/>
  <c r="H107"/>
  <c r="H106"/>
  <c r="H105"/>
  <c r="H104"/>
  <c r="H103"/>
  <c r="H102"/>
  <c r="H101"/>
  <c r="H100"/>
  <c r="H99"/>
  <c r="H98"/>
  <c r="C98"/>
  <c r="H97"/>
  <c r="C97"/>
  <c r="H96"/>
  <c r="H95"/>
  <c r="H94"/>
  <c r="H93"/>
  <c r="H92"/>
  <c r="H91"/>
  <c r="H90"/>
  <c r="H89"/>
  <c r="H88"/>
  <c r="C87"/>
  <c r="H87" s="1"/>
  <c r="H86"/>
  <c r="H85"/>
  <c r="G84"/>
  <c r="F84"/>
  <c r="E84"/>
  <c r="D84"/>
  <c r="C84"/>
  <c r="H83"/>
  <c r="H82"/>
  <c r="C82"/>
  <c r="G81"/>
  <c r="F81"/>
  <c r="F78" s="1"/>
  <c r="E81"/>
  <c r="D81"/>
  <c r="D78" s="1"/>
  <c r="C81"/>
  <c r="H80"/>
  <c r="C80"/>
  <c r="H79"/>
  <c r="G78"/>
  <c r="C78"/>
  <c r="C77"/>
  <c r="H77" s="1"/>
  <c r="H76" s="1"/>
  <c r="G76"/>
  <c r="F76"/>
  <c r="E76"/>
  <c r="D76"/>
  <c r="C76"/>
  <c r="C75"/>
  <c r="H75" s="1"/>
  <c r="H74" s="1"/>
  <c r="G74"/>
  <c r="F74"/>
  <c r="E74"/>
  <c r="D74"/>
  <c r="C74"/>
  <c r="C73"/>
  <c r="H73" s="1"/>
  <c r="H72" s="1"/>
  <c r="G72"/>
  <c r="F72"/>
  <c r="E72"/>
  <c r="E71" s="1"/>
  <c r="D72"/>
  <c r="C72"/>
  <c r="D71"/>
  <c r="H68"/>
  <c r="H67"/>
  <c r="G67"/>
  <c r="F67"/>
  <c r="E67"/>
  <c r="D67"/>
  <c r="C67"/>
  <c r="H66"/>
  <c r="H64"/>
  <c r="H63"/>
  <c r="H62"/>
  <c r="H61"/>
  <c r="H60"/>
  <c r="H59"/>
  <c r="H58"/>
  <c r="H57"/>
  <c r="H56"/>
  <c r="H55"/>
  <c r="H54"/>
  <c r="G53"/>
  <c r="F53"/>
  <c r="E53"/>
  <c r="D53"/>
  <c r="C53"/>
  <c r="H52"/>
  <c r="H51" s="1"/>
  <c r="G51"/>
  <c r="F51"/>
  <c r="E51"/>
  <c r="D51"/>
  <c r="C51"/>
  <c r="H50"/>
  <c r="H49"/>
  <c r="G48"/>
  <c r="F48"/>
  <c r="E48"/>
  <c r="D48"/>
  <c r="C48"/>
  <c r="H47"/>
  <c r="H46"/>
  <c r="C46"/>
  <c r="G45"/>
  <c r="F45"/>
  <c r="E45"/>
  <c r="D45"/>
  <c r="C45"/>
  <c r="H44"/>
  <c r="H43"/>
  <c r="H42"/>
  <c r="G41"/>
  <c r="F41"/>
  <c r="E41"/>
  <c r="D41"/>
  <c r="C41"/>
  <c r="H40"/>
  <c r="H39"/>
  <c r="C38"/>
  <c r="H38" s="1"/>
  <c r="H37"/>
  <c r="H36"/>
  <c r="G35"/>
  <c r="F35"/>
  <c r="E35"/>
  <c r="D35"/>
  <c r="C35"/>
  <c r="H34"/>
  <c r="H33"/>
  <c r="H32"/>
  <c r="H31"/>
  <c r="H30"/>
  <c r="G29"/>
  <c r="F29"/>
  <c r="E29"/>
  <c r="D29"/>
  <c r="C29"/>
  <c r="H28"/>
  <c r="H27"/>
  <c r="G26"/>
  <c r="F26"/>
  <c r="E26"/>
  <c r="D26"/>
  <c r="C26"/>
  <c r="H25"/>
  <c r="H24"/>
  <c r="G23"/>
  <c r="F23"/>
  <c r="E23"/>
  <c r="D23"/>
  <c r="C23"/>
  <c r="H22"/>
  <c r="H21"/>
  <c r="H20"/>
  <c r="G19"/>
  <c r="F19"/>
  <c r="E19"/>
  <c r="D19"/>
  <c r="C19"/>
  <c r="H18"/>
  <c r="H17"/>
  <c r="G16"/>
  <c r="F16"/>
  <c r="E16"/>
  <c r="D16"/>
  <c r="C16"/>
  <c r="H15"/>
  <c r="H14" s="1"/>
  <c r="G14"/>
  <c r="F14"/>
  <c r="E14"/>
  <c r="D14"/>
  <c r="C14"/>
  <c r="H13"/>
  <c r="H12"/>
  <c r="G11"/>
  <c r="F11"/>
  <c r="E11"/>
  <c r="D11"/>
  <c r="D10" s="1"/>
  <c r="C11"/>
  <c r="E200" l="1"/>
  <c r="E199" s="1"/>
  <c r="H71"/>
  <c r="F71"/>
  <c r="F190"/>
  <c r="F189" s="1"/>
  <c r="H29"/>
  <c r="H45"/>
  <c r="F200"/>
  <c r="F199" s="1"/>
  <c r="C200"/>
  <c r="C199" s="1"/>
  <c r="G200"/>
  <c r="G199" s="1"/>
  <c r="D229"/>
  <c r="D228" s="1"/>
  <c r="C229"/>
  <c r="C228" s="1"/>
  <c r="G229"/>
  <c r="G228" s="1"/>
  <c r="D190"/>
  <c r="D189" s="1"/>
  <c r="E10"/>
  <c r="E78"/>
  <c r="C120"/>
  <c r="G120"/>
  <c r="C156"/>
  <c r="G156"/>
  <c r="G70" s="1"/>
  <c r="H41"/>
  <c r="H48"/>
  <c r="H81"/>
  <c r="E120"/>
  <c r="F10"/>
  <c r="H16"/>
  <c r="H23"/>
  <c r="C71"/>
  <c r="G71"/>
  <c r="D120"/>
  <c r="F120"/>
  <c r="F156"/>
  <c r="D156"/>
  <c r="H167"/>
  <c r="H179"/>
  <c r="H178" s="1"/>
  <c r="H11"/>
  <c r="C10"/>
  <c r="G10"/>
  <c r="H19"/>
  <c r="H26"/>
  <c r="H53"/>
  <c r="H154"/>
  <c r="E156"/>
  <c r="D200"/>
  <c r="D199" s="1"/>
  <c r="C190"/>
  <c r="C189" s="1"/>
  <c r="G190"/>
  <c r="G189" s="1"/>
  <c r="E190"/>
  <c r="E189" s="1"/>
  <c r="H184"/>
  <c r="H183" s="1"/>
  <c r="H230"/>
  <c r="H236"/>
  <c r="H242"/>
  <c r="H241" s="1"/>
  <c r="H191"/>
  <c r="H194"/>
  <c r="E229"/>
  <c r="E228" s="1"/>
  <c r="E198" s="1"/>
  <c r="F229"/>
  <c r="F228" s="1"/>
  <c r="H201"/>
  <c r="H225"/>
  <c r="H120"/>
  <c r="H35"/>
  <c r="H211"/>
  <c r="H78"/>
  <c r="H84"/>
  <c r="H164"/>
  <c r="H163" s="1"/>
  <c r="H156" s="1"/>
  <c r="C70" l="1"/>
  <c r="C198"/>
  <c r="F198"/>
  <c r="F69" s="1"/>
  <c r="F259" s="1"/>
  <c r="F70"/>
  <c r="D70"/>
  <c r="G198"/>
  <c r="G69" s="1"/>
  <c r="G259" s="1"/>
  <c r="E70"/>
  <c r="E69" s="1"/>
  <c r="E259" s="1"/>
  <c r="C69"/>
  <c r="C259" s="1"/>
  <c r="D198"/>
  <c r="H10"/>
  <c r="H190"/>
  <c r="H189" s="1"/>
  <c r="H229"/>
  <c r="H228" s="1"/>
  <c r="H200"/>
  <c r="H199" s="1"/>
  <c r="H70"/>
  <c r="D69" l="1"/>
  <c r="D259" s="1"/>
  <c r="H198"/>
  <c r="H69" s="1"/>
  <c r="H259" s="1"/>
</calcChain>
</file>

<file path=xl/sharedStrings.xml><?xml version="1.0" encoding="utf-8"?>
<sst xmlns="http://schemas.openxmlformats.org/spreadsheetml/2006/main" count="514" uniqueCount="447">
  <si>
    <t xml:space="preserve">к Закону Кировской области </t>
  </si>
  <si>
    <t>Прогнозируемые объемы</t>
  </si>
  <si>
    <t>Код бюджетной классификации</t>
  </si>
  <si>
    <t>Наименование дохода</t>
  </si>
  <si>
    <t>Сумма 
(тыс. рублей)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</si>
  <si>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</si>
  <si>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</si>
  <si>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</si>
  <si>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</si>
  <si>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000 1 01 01000 00 0000 110</t>
  </si>
  <si>
    <t>Налог на прибыль организаций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</si>
  <si>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</si>
  <si>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</si>
  <si>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</si>
  <si>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</si>
  <si>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</si>
  <si>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</si>
  <si>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</si>
  <si>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</si>
  <si>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</si>
  <si>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</si>
  <si>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000 1 05 03000 00 0000 110</t>
  </si>
  <si>
    <t>Единый сельскохозяйственный налог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</si>
  <si>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</si>
  <si>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</si>
  <si>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</si>
  <si>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</si>
  <si>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</si>
  <si>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</si>
  <si>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000 1 06 05000 02 0000 110</t>
  </si>
  <si>
    <t>Налог на игорный бизнес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</si>
  <si>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</si>
  <si>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</si>
  <si>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</si>
  <si>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</si>
  <si>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000 1 07 04000 01 0000 110</t>
  </si>
  <si>
    <t>Сборы за пользование объектами животного мира и  за пользование объектами водных биологических ресурсов</t>
  </si>
  <si>
    <t>000 1 08 00000 00 0000 000</t>
  </si>
  <si>
    <t>ГОСУДАРСТВЕННАЯ ПОШЛИНА</t>
  </si>
  <si>
    <t>000 1 08 02000 01 0000 110</t>
  </si>
  <si>
    <t>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</si>
  <si>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</si>
  <si>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</si>
  <si>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000 1 09 00000 00 0000 000</t>
  </si>
  <si>
    <t>ЗАДОЛЖЕННОСТЬ  И ПЕРЕРАСЧЕТЫ ПО ОТМЕНЕННЫМ НАЛОГАМ, СБОРАМ И ИНЫМ ОБЯЗАТЕЛЬНЫМ ПЛАТЕЖАМ</t>
  </si>
  <si>
    <t>000 1 09 01000 00 0000 110</t>
  </si>
  <si>
    <t>Налог на прибыль организаций, зачислявшийся до 1 января 2005 года в местные бюджеты</t>
  </si>
  <si>
    <t>000 1 09 03000 00 0000 110</t>
  </si>
  <si>
    <t>Платежи за пользование природными ресурсами</t>
  </si>
  <si>
    <t>000 1 09 04000 00 0000 110</t>
  </si>
  <si>
    <t>Налоги на имущество</t>
  </si>
  <si>
    <t>000 1 09 06000 02 0000 110</t>
  </si>
  <si>
    <t xml:space="preserve">Прочие налоги и сборы (по отмененным налогам и сборам субъектов Российской Федерации)  </t>
  </si>
  <si>
    <t>000 1 09 11000 02 0000 110</t>
  </si>
  <si>
    <t>Налог, взимаемый в виде стоимости патента в связи с применением упрощенной системы налогообложения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</si>
  <si>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</si>
  <si>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</si>
  <si>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</si>
  <si>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</si>
  <si>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</si>
  <si>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</si>
  <si>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</si>
  <si>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</si>
  <si>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</si>
  <si>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Платежи от государственных и муниципальных унитарных предприятий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</si>
  <si>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</si>
  <si>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</si>
  <si>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</si>
  <si>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</si>
  <si>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</si>
  <si>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</si>
  <si>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000 1 12 02000 01 0000 120</t>
  </si>
  <si>
    <t>Платежи при пользовании недрами</t>
  </si>
  <si>
    <t>000 1 12 04000 00 0000 120</t>
  </si>
  <si>
    <t>Плата за использование лесов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</si>
  <si>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</si>
  <si>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</si>
  <si>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</si>
  <si>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>Доходы от оказания платных услуг (работ)</t>
  </si>
  <si>
    <t>000 1 13 02000 00 0000 130</t>
  </si>
  <si>
    <t>Доходы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</si>
  <si>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</si>
  <si>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</si>
  <si>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</si>
  <si>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</si>
  <si>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</si>
  <si>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</si>
  <si>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000 1 15 00000 00 0000 000</t>
  </si>
  <si>
    <t>АДМИНИСТРАТИВНЫЕ ПЛАТЕЖИ И СБОРЫ</t>
  </si>
  <si>
    <t>000 1 15 02000 00 0000 140</t>
  </si>
  <si>
    <t>Платежи, взимаемые государственными и муниципальными организациями за выполнение определенных функций</t>
  </si>
  <si>
    <t>000 1 16 00000 00 0000 000</t>
  </si>
  <si>
    <t>ШТРАФЫ, САНКЦИИ, ВОЗМЕЩЕНИЕ УЩЕРБА</t>
  </si>
  <si>
    <t>000 1 16 02000 00 0000 140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</si>
  <si>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</si>
  <si>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000 1 16 03000 00 0000 140</t>
  </si>
  <si>
    <t>Денежные взыскания (штрафы) за нарушение законодательства о налогах и сборах</t>
  </si>
  <si>
    <t>000 1 16 18000 00 0000 140</t>
  </si>
  <si>
    <t>Денежные взыскания (штрафы) за нарушение бюджетного законодательства Российской Федерации</t>
  </si>
  <si>
    <t xml:space="preserve">000 1 16 21000 00 0000 140 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</si>
  <si>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</si>
  <si>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000 1 16 23000 00 0000 140</t>
  </si>
  <si>
    <t>Доходы от возмещения ущерба при возникновении страховых случаев</t>
  </si>
  <si>
    <t>000 1 16 26000 01 0000 140</t>
  </si>
  <si>
    <t>Денежные взыскания (штрафы) за нарушение законодательства о рекламе</t>
  </si>
  <si>
    <t>000 1 16 27000 01 0000 140</t>
  </si>
  <si>
    <t>Денежные взыскания (штрафы) за нарушение Федерального закона "О пожарной безопасности"</t>
  </si>
  <si>
    <t>000 1 16 30000 01 0000 140</t>
  </si>
  <si>
    <t>Денежные взыскания (штрафы) за административные правонарушения в области дорожного движения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</si>
  <si>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</si>
  <si>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</si>
  <si>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</si>
  <si>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</si>
  <si>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000 1 16 37000 00 0000 140</t>
  </si>
  <si>
    <t>Поступление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</si>
  <si>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000 1 16 46000 00 0000 140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</si>
  <si>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</si>
  <si>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000 1 16 90000 00 0000 140</t>
  </si>
  <si>
    <t>Прочие поступления от денежных взысканий (штрафов) и иных сумм в возмещение ущерба</t>
  </si>
  <si>
    <t>000 1 17 00000 00 0000 000</t>
  </si>
  <si>
    <t>ПРОЧИЕ НЕНАЛОГОВЫЕ ДОХОДЫ</t>
  </si>
  <si>
    <t>000 1 17 05000 00 0000 180</t>
  </si>
  <si>
    <t>Прочие неналоговые доходы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</si>
  <si>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</si>
  <si>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</si>
  <si>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</si>
  <si>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</si>
  <si>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000 2 02 01000 00 0000 151</t>
  </si>
  <si>
    <t>Дотации бюджетам субъектов Российской Федерации и муниципальных образований</t>
  </si>
  <si>
    <t>000 2 02 01001 00 0000 151</t>
  </si>
  <si>
    <t>Дотации на выравнивание бюджетной обеспеченности</t>
  </si>
  <si>
    <t>812 2 02 01001 02 0000 151</t>
  </si>
  <si>
    <t>Дотации бюджетам субъектов Российской Федерации на выравнивание бюджетной обеспеченности</t>
  </si>
  <si>
    <t>000 2 02 01003 00 0000 151</t>
  </si>
  <si>
    <t>Дотации бюджетам на поддержку мер по обеспечению сбалансированности бюджетов</t>
  </si>
  <si>
    <t>Дотации бюджетам субъектов Российской Федерации на поддержку мер по обеспечению сбалансированности бюджетов</t>
  </si>
  <si>
    <t>000 2 02 01007 00 0000 151</t>
  </si>
  <si>
    <t>812 2 02 01007 02 0000 151</t>
  </si>
  <si>
    <t>000 2 02 02000 00 0000 151</t>
  </si>
  <si>
    <t>803 2 02 02005 02 0000 151</t>
  </si>
  <si>
    <t>Субсидии бюджетам субъектов Российской Федерации на оздоровление детей</t>
  </si>
  <si>
    <t>805 2 02 02005 02 0000 151</t>
  </si>
  <si>
    <t>000 2 02 02009 00 0000 151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</si>
  <si>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</si>
  <si>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820 2 02 02009 02 0000 151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</si>
  <si>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</si>
  <si>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>854 2 02 02009 02 0000 151</t>
  </si>
  <si>
    <t>000 2 02 02051 00 0000 151</t>
  </si>
  <si>
    <t>Субсидии бюджетам на реализацию федеральных целевых программ</t>
  </si>
  <si>
    <t>803 2 02 02051 02 0000 151</t>
  </si>
  <si>
    <t>Субсидии бюджетам субъектов Российской Федерации на реализацию федеральных целевых программ</t>
  </si>
  <si>
    <t>854 2 02 02051 02 0000 151</t>
  </si>
  <si>
    <t>801 2 02 02054 02 0000 151</t>
  </si>
  <si>
    <t>Субсидии бюджетам субъектов Российской Федерации на оказание высокотехнологичной медицинской помощи гражданам Российской Федерации</t>
  </si>
  <si>
    <t>803 2 02 02067 02 0000 151</t>
  </si>
  <si>
    <t>Субсидии бюджетам субъектов  Российской Федерации на поощрение лучших учителей</t>
  </si>
  <si>
    <t>805 2 02 02172 02 0000 151</t>
  </si>
  <si>
    <t xml:space="preserve">855 2 02 02174 02 0000 151                  </t>
  </si>
  <si>
    <t>Субсидии бюджетам субъектов Российской Федерации на возмещение части затрат на приобретение элитных семян</t>
  </si>
  <si>
    <t>855 2 02 02177 02 0000 151</t>
  </si>
  <si>
    <t>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</si>
  <si>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>855 2 02 02178 02 0000 151</t>
  </si>
  <si>
    <t>Субсидии бюджетам субъектов Российской Федерации на поддержку экономически значимых региональных программ в области растениеводства</t>
  </si>
  <si>
    <t>855 2 02 02181 02 0000 151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</si>
  <si>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</si>
  <si>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855 2 02 02182 02 0000 151</t>
  </si>
  <si>
    <t>855 2 02 02183 02 0000 151</t>
  </si>
  <si>
    <t xml:space="preserve"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 </t>
  </si>
  <si>
    <t>855 2 02 02184 02 0000 151</t>
  </si>
  <si>
    <t xml:space="preserve"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 </t>
  </si>
  <si>
    <t>855 2 02 02185 02 0000 151</t>
  </si>
  <si>
    <t xml:space="preserve">Субсидии бюджетам субъектов Российской Федерации на поддержку племенного животноводства  </t>
  </si>
  <si>
    <t>855 2 02 02186 02 0000 151</t>
  </si>
  <si>
    <t>855 2 02 02189 02 0000 151</t>
  </si>
  <si>
    <t>855 2 02 02190 02 0000 151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</si>
  <si>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</si>
  <si>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855 2 02 02191 02 0000 151</t>
  </si>
  <si>
    <t>855 2 02 02192 02 0000 151</t>
  </si>
  <si>
    <t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</si>
  <si>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855 2 02 02193 02 0000 151</t>
  </si>
  <si>
    <t>Субсидии бюджетам субъектов Российской Федерации на поддержку племенного крупного рогатого скота мясного направления</t>
  </si>
  <si>
    <t xml:space="preserve">855 2 02 02196 02 0000 151 </t>
  </si>
  <si>
    <t xml:space="preserve">Субсидии бюджетам субъектов Российской Федерации на поддержку начинающих фермеров </t>
  </si>
  <si>
    <t xml:space="preserve">855 2 02 02197 02 0000 151 </t>
  </si>
  <si>
    <t xml:space="preserve">Субсидии бюджетам субъектов Российской Федерации на развитие семейных животноводческих ферм </t>
  </si>
  <si>
    <t xml:space="preserve">855 2 02 02198 02 0000 151 </t>
  </si>
  <si>
    <t xml:space="preserve">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 </t>
  </si>
  <si>
    <t xml:space="preserve">855 2 02 02199 02 0000 151 </t>
  </si>
  <si>
    <t>Субсидии бюджетам субъектов Российской Федерации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</si>
  <si>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000 2 02 03000 00 0000 151</t>
  </si>
  <si>
    <t>Субвенции бюджетам субъектов Российской Федерации и муниципальных образований</t>
  </si>
  <si>
    <t>000 2 02 03001 00 0000 151</t>
  </si>
  <si>
    <t>Субвенции бюджетам на оплату жилищно-коммунальных услуг отдельным категориям граждан</t>
  </si>
  <si>
    <t>805 2 02 03001 02 0000 151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</si>
  <si>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</si>
  <si>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000 2 02 03004 00 0000 151</t>
  </si>
  <si>
    <t>805 2 02 03004 02 0000 151</t>
  </si>
  <si>
    <t>000 2 02 03011 00 0000 151</t>
  </si>
  <si>
    <t>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</si>
  <si>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805 2 02 03011 02 0000 151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</si>
  <si>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</si>
  <si>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000 2 02 03012 00 0000 151</t>
  </si>
  <si>
    <t xml:space="preserve"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</si>
  <si>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805 2 02 03012 02 0000 151</t>
  </si>
  <si>
    <t xml:space="preserve"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</si>
  <si>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000 2 02 03015 00 0000 151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</si>
  <si>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</si>
  <si>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812 2 02 03015 02 0000 151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</si>
  <si>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</si>
  <si>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000 2 02 03020 00 0000 151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</si>
  <si>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</si>
  <si>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805 2 02 03020 02 0000 151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</si>
  <si>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</si>
  <si>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000 2 02 03025 00 0000 151</t>
  </si>
  <si>
    <t>Субвенции бюджетам на реализацию полномочий Российской Федерации по осуществлению социальных выплат безработным гражданам</t>
  </si>
  <si>
    <t>865 2 02 03025 02 0000 151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</si>
  <si>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</si>
  <si>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000 2 02 03053 00 0000 151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</si>
  <si>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</si>
  <si>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805 2 02 03053 02 0000 151</t>
  </si>
  <si>
    <t>000 2 02 03068 00 0000 151</t>
  </si>
  <si>
    <t>801 2 02 03068 02 0000 151</t>
  </si>
  <si>
    <t>000 2 02 03070 00 0000 151</t>
  </si>
  <si>
    <t>Субвенции бюджетам на обеспечение жильем отдельных категорий граждан, установленных Федеральными законами от 12 января 1995 года 
№ 5-ФЗ "О  ветеранах" и от 24 ноября 1995 года 
№ 181-ФЗ "О социальной защите инвалидов в Российской Федерации"</t>
  </si>
  <si>
    <t>805 2 02 03070 02 0000 151</t>
  </si>
  <si>
    <t>Субвенции бюджетам субъектов Российской Федерации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</si>
  <si>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000 2 02 04000 00 0000 151</t>
  </si>
  <si>
    <t>Иные межбюджетные трансферты</t>
  </si>
  <si>
    <t>000 2 02 04001 00 0000 151</t>
  </si>
  <si>
    <t>Межбюджетные трансферты, передаваемые бюджетам на содержание депутатов Государственной Думы и их помощников</t>
  </si>
  <si>
    <t>836 2 02 04001 02 0000 151</t>
  </si>
  <si>
    <t>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</si>
  <si>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000 2 02 04002 00 0000 151</t>
  </si>
  <si>
    <t>Межбюджетные трансферты, передаваемые бюджетам на содержание членов Совета Федерации и их помощников</t>
  </si>
  <si>
    <t>836 2 02 04002 02 0000 151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</si>
  <si>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</si>
  <si>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000 2 02 04010 00 0000 151</t>
  </si>
  <si>
    <t>Межбюджетные трансферты, передаваемые бюджетам на переселение граждан из закрытых административно-территориальных образований</t>
  </si>
  <si>
    <t>812 2 02 04010 02 0000 151</t>
  </si>
  <si>
    <t>Межбюджетные трансферты, передаваемые бюджетам субъектов Российской Федерации на переселение граждан из закрытых административно-территориальных образований</t>
  </si>
  <si>
    <t>000 2 02 04025 00 0000 151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</si>
  <si>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</si>
  <si>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802 2 02 04025 02 0000 151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</si>
  <si>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Санкт-Петербурга</t>
  </si>
  <si>
    <t xml:space="preserve">000 2 03 00000 00 0000 180
</t>
  </si>
  <si>
    <t>БЕЗВОЗМЕЗДНЫЕ ПОСТУПЛЕНИЯ ОТ ГОСУДАРСТВЕННЫХ (МУНИЦИПАЛЬНЫХ) ОРГАНИЗАЦИЙ</t>
  </si>
  <si>
    <t>000 2 03 02000 02 0000 180</t>
  </si>
  <si>
    <t>Безвозмездные поступления от государственных (муниципальных) организаций в бюджеты субъектов Российской Федерации</t>
  </si>
  <si>
    <t>853 2 03 02030 02 0000 180</t>
  </si>
  <si>
    <t>852 2 03 02040 02 0000 180</t>
  </si>
  <si>
    <t>853 2 03 02080 02 0000 180</t>
  </si>
  <si>
    <t>000 2 04 00000 00 0000 180</t>
  </si>
  <si>
    <t>БЕЗВОЗМЕЗДНЫЕ ПОСТУПЛЕНИЯ ОТ НЕГОСУДАРСТВЕННЫХ ОРГАНИЗАЦИЙ</t>
  </si>
  <si>
    <t>000 2 04 02000 02 0000 180</t>
  </si>
  <si>
    <t>Безвозмездные поступления от негосударственных организаций в бюджеты субъектов Российской Федерации</t>
  </si>
  <si>
    <t>805 2 04 02020 02 0000 180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</si>
  <si>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</si>
  <si>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805 2 04 02990 02 0000 180</t>
  </si>
  <si>
    <t>Прочие безвозмездные поступления от негосударственных организаций в бюджеты субъектов Российской Федерации</t>
  </si>
  <si>
    <t>000 2 07 00000 00 0000 180</t>
  </si>
  <si>
    <t>ПРОЧИЕ БЕЗВОЗМЕЗДНЫЕ ПОСТУПЛЕНИЯ</t>
  </si>
  <si>
    <t>000 2 07 02000 02 0000 180</t>
  </si>
  <si>
    <t>Прочие безвозмездные поступления в бюджеты субъектов Российской Федерации</t>
  </si>
  <si>
    <t>000 2 07 02020 02 0000 180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</si>
  <si>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</si>
  <si>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801 2 07 02020 02 0000 180</t>
  </si>
  <si>
    <t>805 2 07 02020 02 0000 180</t>
  </si>
  <si>
    <t>000 2 07 02030 02 0000 180</t>
  </si>
  <si>
    <t>801 2 07 02030 02 0000 180</t>
  </si>
  <si>
    <t xml:space="preserve">Прочие безвозмездные поступления в бюджеты субъектов Российской Федерации </t>
  </si>
  <si>
    <t>803 2 07 02030 02 0000 180</t>
  </si>
  <si>
    <t>805 2 07 02030 02 0000 180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</si>
  <si>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</si>
  <si>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</si>
  <si>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</si>
  <si>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</si>
  <si>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000 2 18 02000 02 0000 151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</si>
  <si>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</si>
  <si>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000 2 18 02030 02 0000 151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</si>
  <si>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</si>
  <si>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>801 2 18 02030 02 0000 151</t>
  </si>
  <si>
    <t>802 2 18 02030 02 0000 151</t>
  </si>
  <si>
    <t>803 2 18 02030 02 0000 151</t>
  </si>
  <si>
    <t>809 2 18 02030 02 0000 151</t>
  </si>
  <si>
    <t>812 2 18 02030 02 0000 151</t>
  </si>
  <si>
    <t>824 2 18 02030 02 0000 151</t>
  </si>
  <si>
    <t>836 2 18 02030 02 0000 151</t>
  </si>
  <si>
    <t>852 2 18 02030 02 0000 151</t>
  </si>
  <si>
    <t>855 2 18 02030 02 0000 151</t>
  </si>
  <si>
    <t>000 2 18 02040 02 0000 151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</si>
  <si>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</si>
  <si>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802 2 18 02040 02 0000 151</t>
  </si>
  <si>
    <t>803 2 18 02040 02 0000 151</t>
  </si>
  <si>
    <t>805 2 18 02040 02 0000 151</t>
  </si>
  <si>
    <t>809 2 18 02040 02 0000 151</t>
  </si>
  <si>
    <t>810 2 18 02040 02 0000 151</t>
  </si>
  <si>
    <t>811 2 18 02040 02 0000 151</t>
  </si>
  <si>
    <t>812 2 18 02040 02 0000 151</t>
  </si>
  <si>
    <t>815 2 18 02040 02 0000 151</t>
  </si>
  <si>
    <t>820 2 18 02040 02 0000 151</t>
  </si>
  <si>
    <t>824 2 18 02040 02 0000 151</t>
  </si>
  <si>
    <t>854 2 18 02040 02 0000 151</t>
  </si>
  <si>
    <t>855 2 18 02040 02 0000 151</t>
  </si>
  <si>
    <t>856 2 18 02040 02 0000 151</t>
  </si>
  <si>
    <t>000 2 18 02060 02 0000 151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</si>
  <si>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</si>
  <si>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801 2 18 02060 02 0000 151</t>
  </si>
  <si>
    <t>865 2 18 02060 02 0000 151</t>
  </si>
  <si>
    <t>000 2 18 00000 00 0000 180</t>
  </si>
  <si>
    <t>Доходы бюджетов бюджетной системы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</si>
  <si>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</si>
  <si>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организациями остатков субсидий прошлых лет</t>
  </si>
  <si>
    <t>000 2 18 02010 02 0000 180</t>
  </si>
  <si>
    <t>Доходы бюджетов субъектов Российской Федерации от возврата бюджетными учреждениями остатков субсидий прошлых лет</t>
  </si>
  <si>
    <t>801 2 18 02010 02 0000 180</t>
  </si>
  <si>
    <t>802 2 18 02010 02 0000 180</t>
  </si>
  <si>
    <t>803 2 18 02010 02 0000 180</t>
  </si>
  <si>
    <t>810 2 18 02010 02 0000 180</t>
  </si>
  <si>
    <t>819 2 18 02010 02 0000 180</t>
  </si>
  <si>
    <t>000 2 18 02020 02 0000 180</t>
  </si>
  <si>
    <t>Доходы бюджетов субъектов Российской Федерации от возврата автономными учреждениями остатков субсидий прошлых лет</t>
  </si>
  <si>
    <t>801 2 18 02020 02 0000 180</t>
  </si>
  <si>
    <t>802 2 18 02020 02 0000 180</t>
  </si>
  <si>
    <t>803 2 18 02020 02 0000 180</t>
  </si>
  <si>
    <t>805 2 18 02020 02 0000 180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</si>
  <si>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</si>
  <si>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</si>
  <si>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000 2 19 02000 02 0000 151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</si>
  <si>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</si>
  <si>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801 2 19 02000 02 0000 151</t>
  </si>
  <si>
    <t>802 2 19 02000 02 0000 151</t>
  </si>
  <si>
    <t>803 2 19 02000 02 0000 151</t>
  </si>
  <si>
    <t>804 2 19 02000 02 0000 151</t>
  </si>
  <si>
    <t>805 2 19 02000 02 0000 151</t>
  </si>
  <si>
    <t>810 2 19 02000 02 0000 151</t>
  </si>
  <si>
    <t>812 2 19 02000 02 0000 151</t>
  </si>
  <si>
    <t>815 2 19 02000 02 0000 151</t>
  </si>
  <si>
    <t>820 2 19 02000 02 0000 151</t>
  </si>
  <si>
    <t>852 2 19 02000 02 0000 151</t>
  </si>
  <si>
    <t>853 2 19 02000 02 0000 151</t>
  </si>
  <si>
    <t>854 2 19 02000 02 0000 151</t>
  </si>
  <si>
    <t>855 2 19 02000 02 0000 151</t>
  </si>
  <si>
    <t>856 2 19 02000 02 0000 151</t>
  </si>
  <si>
    <t>860 2 19 02000 02 0000 151</t>
  </si>
  <si>
    <t>865 2 19 02000 02 0000 151</t>
  </si>
  <si>
    <t>ВСЕГО ДОХОДОВ</t>
  </si>
  <si>
    <t>________________</t>
  </si>
  <si>
    <t xml:space="preserve">изменения  </t>
  </si>
  <si>
    <t>Приложение 8</t>
  </si>
  <si>
    <t>"Об областном бюджете на 2014 год</t>
  </si>
  <si>
    <t xml:space="preserve">и на плановый период 2015 и 2016 годов"                      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</si>
  <si>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</si>
  <si>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субъектов Российской Федерации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</t>
  </si>
  <si>
    <t>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</si>
  <si>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</si>
  <si>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Межбюджетные трансферты,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</si>
  <si>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 xml:space="preserve">000 2 02 04042 00 0000 151
</t>
  </si>
  <si>
    <t xml:space="preserve">803 2 02 04042 02 0000 151
</t>
  </si>
  <si>
    <t xml:space="preserve">801 2 02 03056 02 0000 151
</t>
  </si>
  <si>
    <t>Субвенции бюджетам субъектов Российской Федерации на организацию обеспечения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лиц после трансплантации органов и (или) тканей лекарственными препаратами</t>
  </si>
  <si>
    <t xml:space="preserve">805 2 02 03008 02 0000 151
</t>
  </si>
  <si>
    <t>805 2 02 03009 02 0000 151</t>
  </si>
  <si>
    <t>Субвенции бюджетам субъектов Российской Федерации на выплату пособий по беременности и родам женщинам, уволенным в связи с ликвидацией организаций, прекращением деятельности (полномочий) физическими лицами в установленном порядке</t>
  </si>
  <si>
    <t>Субвенции бюджетам субъектов Российской Федерации на выплату единовременных пособий женщинам, вставшим на учет в медицинских учреждениях в ранние сроки беременности, уволенным в связи с ликвидацией организаций, прекращением деятельности (полномочий) физическими лицами в установленном порядке</t>
  </si>
  <si>
    <t xml:space="preserve">805 2 02 03016 02 0000 151
</t>
  </si>
  <si>
    <t xml:space="preserve">805 2 02 03017 02 0000 151
</t>
  </si>
  <si>
    <t>Субсидии бюджетам субъектов Российской Федерации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</si>
  <si>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 xml:space="preserve">855 2 02 02203 02 0000 151
</t>
  </si>
  <si>
    <t>855 2 02 02051 02 0000 151</t>
  </si>
  <si>
    <t>поступления налоговых и неналоговых доходов общей суммой, 
объемы безвозмездных поступлений по подстатьям 
классификации доходов бюджетов на 2014 год</t>
  </si>
  <si>
    <t xml:space="preserve">Дотации бюджетам, связанные с особым режимом безопасного функционирования закрытых административно-территориальных образований
</t>
  </si>
  <si>
    <t xml:space="preserve"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
</t>
  </si>
  <si>
    <t>Субсидии бюджетам бюджетной системы Российской Федерации (межбюджетные субсидии)</t>
  </si>
  <si>
    <t xml:space="preserve">000 2 02 03998 00 0000 151
</t>
  </si>
  <si>
    <t>812 2 02 03998 02 0000 151</t>
  </si>
  <si>
    <t>Единые субвенции бюджетам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</si>
  <si>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</si>
  <si>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</si>
  <si>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</si>
  <si>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812 2 02 01003 02 0000 151</t>
  </si>
  <si>
    <t>810 2 02 02051 02 0000 151</t>
  </si>
  <si>
    <t>Субсидии бюджетам субъектов Российской Федерации на 1 килограмм реализованного и (или) отгруженного на собственную переработку молока</t>
  </si>
  <si>
    <t>000 2 02 03122 00 0000 151</t>
  </si>
  <si>
    <t>805 2 02 03122 02 0000 151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</si>
  <si>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</si>
  <si>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</si>
  <si>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865 2 02 02101 02 0000 151</t>
  </si>
  <si>
    <t xml:space="preserve">000 2 02 03069 00 0000 151
</t>
  </si>
  <si>
    <t xml:space="preserve">805 2 02 03069 02 0000 151
</t>
  </si>
  <si>
    <t>000 2 02 04062 00 0000 151</t>
  </si>
  <si>
    <t>801 2 02 04062 02 0000 151</t>
  </si>
  <si>
    <t>Межбюджетные трансферты, передаваемые бюджетам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</si>
  <si>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Межбюджетные трансферты, передаваемые бюджетам субъектов Российской Федерации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</si>
  <si>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801 2 02 04065 02 0000 151</t>
  </si>
  <si>
    <t>Межбюджетные трансферты, передаваемые бюджетам субъектов Российской Федерации на 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</t>
  </si>
  <si>
    <t xml:space="preserve">801 2 02 02161 02 0000 151
</t>
  </si>
  <si>
    <t>Субсидии бюджетам субъектов Российской Федерации на мероприятия по развитию службы крови</t>
  </si>
  <si>
    <t>801 2 02 02129 02 0000 151</t>
  </si>
  <si>
    <t>801 2 02 02208 02 0000 151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</si>
  <si>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</si>
  <si>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Субсидии бюджетам субъектов Российской Федерации на реализацию мероприятий, направленных на формирование здорового образа жизни, включая сокращение потребления алкоголя и табака</t>
  </si>
  <si>
    <t xml:space="preserve">801 2 02 02110 02 0000 151
</t>
  </si>
  <si>
    <t>801 2 02 04064 02 0000 151</t>
  </si>
  <si>
    <t>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</si>
  <si>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801 2 02 02128 02 0000 151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</si>
  <si>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</si>
  <si>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 xml:space="preserve">000 2 02 04066 00 0000 151 </t>
  </si>
  <si>
    <t>801 2 02 04066 02 0000 151</t>
  </si>
  <si>
    <t>Межбюджетные трансферты бюджетам на реализацию мероприятий по профилактике ВИЧ-инфекции и гепатитов В и С</t>
  </si>
  <si>
    <t>Межбюджетные трансферты, передаваемые бюджетам субъектов Российской Федерации на реализацию мероприятий по профилактике ВИЧ-инфекции и гепатитов В и С</t>
  </si>
  <si>
    <t>000 2 02 04017 00 0000 151</t>
  </si>
  <si>
    <t>Межбюджетные трансферты, передаваемые бюджетам на  реализацию отдельных полномочий в области лекарственного обеспечения</t>
  </si>
  <si>
    <t xml:space="preserve">801 2 02 04017 02 0000 151
</t>
  </si>
  <si>
    <t>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</si>
  <si>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Субсидии бюджетам субъектов Российской Федерации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</si>
  <si>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Субсидии бюджетам субъектов Российской Федерации на финансовое обеспечение мероприятий, направленных на проведение пренатальной (дородовой) диагностики нарушений развития ребенка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</si>
  <si>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</si>
  <si>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поддержку экономически значимых региональных программ в области животноводства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</si>
  <si>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</si>
  <si>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</si>
  <si>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Субсидии бюджетам субъектов Российской Федерации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</si>
  <si>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Субсидии бюджетам субъектов Российской Федерации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</si>
  <si>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изменения  февраль</t>
  </si>
  <si>
    <t>853 2 02 02051 02 0000 151</t>
  </si>
  <si>
    <t>801 2 02 04043 02 0000 151</t>
  </si>
  <si>
    <t>Межбюджетные трансферты, передаваемые бюджетам субъектов Российской Федерации на единовременные компенсационные выплаты медицинским работникам</t>
  </si>
  <si>
    <t xml:space="preserve">801 2 02 04042 02 0000 151
</t>
  </si>
  <si>
    <t xml:space="preserve">000 2 02 03019 00 0000 151
</t>
  </si>
  <si>
    <t xml:space="preserve">810 2 02 03019 02 0000 151
</t>
  </si>
  <si>
    <t>Субвенции бюджетам на осуществление отдельных полномочий в области водных отношений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</si>
  <si>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</si>
  <si>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000 2 02 03018 00 0000 151
</t>
  </si>
  <si>
    <t xml:space="preserve">804 2 02 03018 02 0000 151
</t>
  </si>
  <si>
    <t>Субвенции бюджетам на осуществление отдельных полномочий в области лесных отношений</t>
  </si>
  <si>
    <t>Субвенции бюджетам субъектов Российской Федерации на осуществление отдельных полномочий в области лесных отношений</t>
  </si>
  <si>
    <t>000 2 04 02020 02 0000 180</t>
  </si>
  <si>
    <t>803 2 04 02020 02 0000 180</t>
  </si>
  <si>
    <t>801 2 02 04055 02 0000 151</t>
  </si>
  <si>
    <t>Единая субвенция бюджетам субъектов Российской Федерации</t>
  </si>
  <si>
    <t>Субсидии бюджетам субъектов Российской Федерации на реализацию дополнительных мероприятий в сфере занятости населения</t>
  </si>
  <si>
    <t xml:space="preserve">000 2 02 02197 00 0000 151 </t>
  </si>
  <si>
    <t>Субсидии бюджетам субъектов Российской Федерации на развитие семейных животноводческих ферм</t>
  </si>
  <si>
    <t>812 2 02 02173 02 0000 151</t>
  </si>
  <si>
    <t>Межбюджетные трансферты,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</si>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</sst>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2"/>
      <color theme="1"/>
      <name val="Times New Roman"/>
      <family val="2"/>
      <charset val="204"/>
    </font>
    <font>
      <sz val="14"/>
      <color theme="1"/>
      <name val="Times New Roman Cyr"/>
      <family val="1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</font>
    <font>
      <sz val="14"/>
      <color theme="1"/>
      <name val="Arial Cyr"/>
      <family val="2"/>
      <charset val="204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Arial Cyr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 Cyr"/>
      <family val="1"/>
      <charset val="204"/>
    </font>
    <font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8" fillId="2" borderId="2" xfId="0" applyNumberFormat="1" applyFont="1" applyFill="1" applyBorder="1" applyAlignment="1">
      <alignment horizontal="center" vertical="top" wrapText="1"/>
    </xf>
    <xf numFmtId="164" fontId="10" fillId="2" borderId="2" xfId="0" applyNumberFormat="1" applyFont="1" applyFill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164" fontId="11" fillId="2" borderId="2" xfId="0" applyNumberFormat="1" applyFont="1" applyFill="1" applyBorder="1" applyAlignment="1">
      <alignment horizontal="center" vertical="top"/>
    </xf>
    <xf numFmtId="4" fontId="11" fillId="2" borderId="2" xfId="0" applyNumberFormat="1" applyFont="1" applyFill="1" applyBorder="1" applyAlignment="1">
      <alignment horizontal="center" vertical="top"/>
    </xf>
    <xf numFmtId="4" fontId="13" fillId="2" borderId="2" xfId="0" applyNumberFormat="1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vertical="top"/>
    </xf>
    <xf numFmtId="0" fontId="14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 indent="29"/>
    </xf>
    <xf numFmtId="0" fontId="0" fillId="2" borderId="0" xfId="0" applyFont="1" applyFill="1" applyAlignment="1">
      <alignment horizontal="left" vertical="center" indent="29"/>
    </xf>
    <xf numFmtId="164" fontId="2" fillId="2" borderId="0" xfId="0" applyNumberFormat="1" applyFont="1" applyFill="1" applyAlignment="1">
      <alignment horizontal="left" vertical="center" indent="57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left" vertical="center" wrapText="1" indent="29"/>
    </xf>
    <xf numFmtId="0" fontId="0" fillId="2" borderId="0" xfId="0" applyFont="1" applyFill="1" applyAlignment="1">
      <alignment horizontal="left" vertical="center" wrapText="1" indent="29"/>
    </xf>
    <xf numFmtId="0" fontId="0" fillId="2" borderId="0" xfId="0" applyFont="1" applyFill="1" applyAlignment="1">
      <alignment horizontal="left" vertical="center" indent="29"/>
    </xf>
    <xf numFmtId="0" fontId="5" fillId="2" borderId="0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9"/>
  <sheetViews>
    <sheetView tabSelected="1" zoomScale="90" zoomScaleNormal="90" workbookViewId="0">
      <selection sqref="A1:H1"/>
    </sheetView>
  </sheetViews>
  <sheetFormatPr defaultRowHeight="12.75"/>
  <cols>
    <col min="1" max="1" width="24.125" style="8" customWidth="1"/>
    <col min="2" max="2" width="49.25" style="13" customWidth="1"/>
    <col min="3" max="3" width="12.625" style="11" hidden="1" customWidth="1"/>
    <col min="4" max="7" width="14" style="11" hidden="1" customWidth="1"/>
    <col min="8" max="8" width="13.125" style="11" customWidth="1"/>
    <col min="9" max="9" width="10" style="8" bestFit="1" customWidth="1"/>
    <col min="10" max="10" width="9" style="8" customWidth="1"/>
    <col min="11" max="255" width="9" style="8"/>
    <col min="256" max="256" width="24.375" style="8" customWidth="1"/>
    <col min="257" max="257" width="45.875" style="8" customWidth="1"/>
    <col min="258" max="258" width="13.875" style="8" customWidth="1"/>
    <col min="259" max="262" width="14" style="8" customWidth="1"/>
    <col min="263" max="263" width="18.25" style="8" customWidth="1"/>
    <col min="264" max="511" width="9" style="8"/>
    <col min="512" max="512" width="24.375" style="8" customWidth="1"/>
    <col min="513" max="513" width="45.875" style="8" customWidth="1"/>
    <col min="514" max="514" width="13.875" style="8" customWidth="1"/>
    <col min="515" max="518" width="14" style="8" customWidth="1"/>
    <col min="519" max="519" width="18.25" style="8" customWidth="1"/>
    <col min="520" max="767" width="9" style="8"/>
    <col min="768" max="768" width="24.375" style="8" customWidth="1"/>
    <col min="769" max="769" width="45.875" style="8" customWidth="1"/>
    <col min="770" max="770" width="13.875" style="8" customWidth="1"/>
    <col min="771" max="774" width="14" style="8" customWidth="1"/>
    <col min="775" max="775" width="18.25" style="8" customWidth="1"/>
    <col min="776" max="1023" width="9" style="8"/>
    <col min="1024" max="1024" width="24.375" style="8" customWidth="1"/>
    <col min="1025" max="1025" width="45.875" style="8" customWidth="1"/>
    <col min="1026" max="1026" width="13.875" style="8" customWidth="1"/>
    <col min="1027" max="1030" width="14" style="8" customWidth="1"/>
    <col min="1031" max="1031" width="18.25" style="8" customWidth="1"/>
    <col min="1032" max="1279" width="9" style="8"/>
    <col min="1280" max="1280" width="24.375" style="8" customWidth="1"/>
    <col min="1281" max="1281" width="45.875" style="8" customWidth="1"/>
    <col min="1282" max="1282" width="13.875" style="8" customWidth="1"/>
    <col min="1283" max="1286" width="14" style="8" customWidth="1"/>
    <col min="1287" max="1287" width="18.25" style="8" customWidth="1"/>
    <col min="1288" max="1535" width="9" style="8"/>
    <col min="1536" max="1536" width="24.375" style="8" customWidth="1"/>
    <col min="1537" max="1537" width="45.875" style="8" customWidth="1"/>
    <col min="1538" max="1538" width="13.875" style="8" customWidth="1"/>
    <col min="1539" max="1542" width="14" style="8" customWidth="1"/>
    <col min="1543" max="1543" width="18.25" style="8" customWidth="1"/>
    <col min="1544" max="1791" width="9" style="8"/>
    <col min="1792" max="1792" width="24.375" style="8" customWidth="1"/>
    <col min="1793" max="1793" width="45.875" style="8" customWidth="1"/>
    <col min="1794" max="1794" width="13.875" style="8" customWidth="1"/>
    <col min="1795" max="1798" width="14" style="8" customWidth="1"/>
    <col min="1799" max="1799" width="18.25" style="8" customWidth="1"/>
    <col min="1800" max="2047" width="9" style="8"/>
    <col min="2048" max="2048" width="24.375" style="8" customWidth="1"/>
    <col min="2049" max="2049" width="45.875" style="8" customWidth="1"/>
    <col min="2050" max="2050" width="13.875" style="8" customWidth="1"/>
    <col min="2051" max="2054" width="14" style="8" customWidth="1"/>
    <col min="2055" max="2055" width="18.25" style="8" customWidth="1"/>
    <col min="2056" max="2303" width="9" style="8"/>
    <col min="2304" max="2304" width="24.375" style="8" customWidth="1"/>
    <col min="2305" max="2305" width="45.875" style="8" customWidth="1"/>
    <col min="2306" max="2306" width="13.875" style="8" customWidth="1"/>
    <col min="2307" max="2310" width="14" style="8" customWidth="1"/>
    <col min="2311" max="2311" width="18.25" style="8" customWidth="1"/>
    <col min="2312" max="2559" width="9" style="8"/>
    <col min="2560" max="2560" width="24.375" style="8" customWidth="1"/>
    <col min="2561" max="2561" width="45.875" style="8" customWidth="1"/>
    <col min="2562" max="2562" width="13.875" style="8" customWidth="1"/>
    <col min="2563" max="2566" width="14" style="8" customWidth="1"/>
    <col min="2567" max="2567" width="18.25" style="8" customWidth="1"/>
    <col min="2568" max="2815" width="9" style="8"/>
    <col min="2816" max="2816" width="24.375" style="8" customWidth="1"/>
    <col min="2817" max="2817" width="45.875" style="8" customWidth="1"/>
    <col min="2818" max="2818" width="13.875" style="8" customWidth="1"/>
    <col min="2819" max="2822" width="14" style="8" customWidth="1"/>
    <col min="2823" max="2823" width="18.25" style="8" customWidth="1"/>
    <col min="2824" max="3071" width="9" style="8"/>
    <col min="3072" max="3072" width="24.375" style="8" customWidth="1"/>
    <col min="3073" max="3073" width="45.875" style="8" customWidth="1"/>
    <col min="3074" max="3074" width="13.875" style="8" customWidth="1"/>
    <col min="3075" max="3078" width="14" style="8" customWidth="1"/>
    <col min="3079" max="3079" width="18.25" style="8" customWidth="1"/>
    <col min="3080" max="3327" width="9" style="8"/>
    <col min="3328" max="3328" width="24.375" style="8" customWidth="1"/>
    <col min="3329" max="3329" width="45.875" style="8" customWidth="1"/>
    <col min="3330" max="3330" width="13.875" style="8" customWidth="1"/>
    <col min="3331" max="3334" width="14" style="8" customWidth="1"/>
    <col min="3335" max="3335" width="18.25" style="8" customWidth="1"/>
    <col min="3336" max="3583" width="9" style="8"/>
    <col min="3584" max="3584" width="24.375" style="8" customWidth="1"/>
    <col min="3585" max="3585" width="45.875" style="8" customWidth="1"/>
    <col min="3586" max="3586" width="13.875" style="8" customWidth="1"/>
    <col min="3587" max="3590" width="14" style="8" customWidth="1"/>
    <col min="3591" max="3591" width="18.25" style="8" customWidth="1"/>
    <col min="3592" max="3839" width="9" style="8"/>
    <col min="3840" max="3840" width="24.375" style="8" customWidth="1"/>
    <col min="3841" max="3841" width="45.875" style="8" customWidth="1"/>
    <col min="3842" max="3842" width="13.875" style="8" customWidth="1"/>
    <col min="3843" max="3846" width="14" style="8" customWidth="1"/>
    <col min="3847" max="3847" width="18.25" style="8" customWidth="1"/>
    <col min="3848" max="4095" width="9" style="8"/>
    <col min="4096" max="4096" width="24.375" style="8" customWidth="1"/>
    <col min="4097" max="4097" width="45.875" style="8" customWidth="1"/>
    <col min="4098" max="4098" width="13.875" style="8" customWidth="1"/>
    <col min="4099" max="4102" width="14" style="8" customWidth="1"/>
    <col min="4103" max="4103" width="18.25" style="8" customWidth="1"/>
    <col min="4104" max="4351" width="9" style="8"/>
    <col min="4352" max="4352" width="24.375" style="8" customWidth="1"/>
    <col min="4353" max="4353" width="45.875" style="8" customWidth="1"/>
    <col min="4354" max="4354" width="13.875" style="8" customWidth="1"/>
    <col min="4355" max="4358" width="14" style="8" customWidth="1"/>
    <col min="4359" max="4359" width="18.25" style="8" customWidth="1"/>
    <col min="4360" max="4607" width="9" style="8"/>
    <col min="4608" max="4608" width="24.375" style="8" customWidth="1"/>
    <col min="4609" max="4609" width="45.875" style="8" customWidth="1"/>
    <col min="4610" max="4610" width="13.875" style="8" customWidth="1"/>
    <col min="4611" max="4614" width="14" style="8" customWidth="1"/>
    <col min="4615" max="4615" width="18.25" style="8" customWidth="1"/>
    <col min="4616" max="4863" width="9" style="8"/>
    <col min="4864" max="4864" width="24.375" style="8" customWidth="1"/>
    <col min="4865" max="4865" width="45.875" style="8" customWidth="1"/>
    <col min="4866" max="4866" width="13.875" style="8" customWidth="1"/>
    <col min="4867" max="4870" width="14" style="8" customWidth="1"/>
    <col min="4871" max="4871" width="18.25" style="8" customWidth="1"/>
    <col min="4872" max="5119" width="9" style="8"/>
    <col min="5120" max="5120" width="24.375" style="8" customWidth="1"/>
    <col min="5121" max="5121" width="45.875" style="8" customWidth="1"/>
    <col min="5122" max="5122" width="13.875" style="8" customWidth="1"/>
    <col min="5123" max="5126" width="14" style="8" customWidth="1"/>
    <col min="5127" max="5127" width="18.25" style="8" customWidth="1"/>
    <col min="5128" max="5375" width="9" style="8"/>
    <col min="5376" max="5376" width="24.375" style="8" customWidth="1"/>
    <col min="5377" max="5377" width="45.875" style="8" customWidth="1"/>
    <col min="5378" max="5378" width="13.875" style="8" customWidth="1"/>
    <col min="5379" max="5382" width="14" style="8" customWidth="1"/>
    <col min="5383" max="5383" width="18.25" style="8" customWidth="1"/>
    <col min="5384" max="5631" width="9" style="8"/>
    <col min="5632" max="5632" width="24.375" style="8" customWidth="1"/>
    <col min="5633" max="5633" width="45.875" style="8" customWidth="1"/>
    <col min="5634" max="5634" width="13.875" style="8" customWidth="1"/>
    <col min="5635" max="5638" width="14" style="8" customWidth="1"/>
    <col min="5639" max="5639" width="18.25" style="8" customWidth="1"/>
    <col min="5640" max="5887" width="9" style="8"/>
    <col min="5888" max="5888" width="24.375" style="8" customWidth="1"/>
    <col min="5889" max="5889" width="45.875" style="8" customWidth="1"/>
    <col min="5890" max="5890" width="13.875" style="8" customWidth="1"/>
    <col min="5891" max="5894" width="14" style="8" customWidth="1"/>
    <col min="5895" max="5895" width="18.25" style="8" customWidth="1"/>
    <col min="5896" max="6143" width="9" style="8"/>
    <col min="6144" max="6144" width="24.375" style="8" customWidth="1"/>
    <col min="6145" max="6145" width="45.875" style="8" customWidth="1"/>
    <col min="6146" max="6146" width="13.875" style="8" customWidth="1"/>
    <col min="6147" max="6150" width="14" style="8" customWidth="1"/>
    <col min="6151" max="6151" width="18.25" style="8" customWidth="1"/>
    <col min="6152" max="6399" width="9" style="8"/>
    <col min="6400" max="6400" width="24.375" style="8" customWidth="1"/>
    <col min="6401" max="6401" width="45.875" style="8" customWidth="1"/>
    <col min="6402" max="6402" width="13.875" style="8" customWidth="1"/>
    <col min="6403" max="6406" width="14" style="8" customWidth="1"/>
    <col min="6407" max="6407" width="18.25" style="8" customWidth="1"/>
    <col min="6408" max="6655" width="9" style="8"/>
    <col min="6656" max="6656" width="24.375" style="8" customWidth="1"/>
    <col min="6657" max="6657" width="45.875" style="8" customWidth="1"/>
    <col min="6658" max="6658" width="13.875" style="8" customWidth="1"/>
    <col min="6659" max="6662" width="14" style="8" customWidth="1"/>
    <col min="6663" max="6663" width="18.25" style="8" customWidth="1"/>
    <col min="6664" max="6911" width="9" style="8"/>
    <col min="6912" max="6912" width="24.375" style="8" customWidth="1"/>
    <col min="6913" max="6913" width="45.875" style="8" customWidth="1"/>
    <col min="6914" max="6914" width="13.875" style="8" customWidth="1"/>
    <col min="6915" max="6918" width="14" style="8" customWidth="1"/>
    <col min="6919" max="6919" width="18.25" style="8" customWidth="1"/>
    <col min="6920" max="7167" width="9" style="8"/>
    <col min="7168" max="7168" width="24.375" style="8" customWidth="1"/>
    <col min="7169" max="7169" width="45.875" style="8" customWidth="1"/>
    <col min="7170" max="7170" width="13.875" style="8" customWidth="1"/>
    <col min="7171" max="7174" width="14" style="8" customWidth="1"/>
    <col min="7175" max="7175" width="18.25" style="8" customWidth="1"/>
    <col min="7176" max="7423" width="9" style="8"/>
    <col min="7424" max="7424" width="24.375" style="8" customWidth="1"/>
    <col min="7425" max="7425" width="45.875" style="8" customWidth="1"/>
    <col min="7426" max="7426" width="13.875" style="8" customWidth="1"/>
    <col min="7427" max="7430" width="14" style="8" customWidth="1"/>
    <col min="7431" max="7431" width="18.25" style="8" customWidth="1"/>
    <col min="7432" max="7679" width="9" style="8"/>
    <col min="7680" max="7680" width="24.375" style="8" customWidth="1"/>
    <col min="7681" max="7681" width="45.875" style="8" customWidth="1"/>
    <col min="7682" max="7682" width="13.875" style="8" customWidth="1"/>
    <col min="7683" max="7686" width="14" style="8" customWidth="1"/>
    <col min="7687" max="7687" width="18.25" style="8" customWidth="1"/>
    <col min="7688" max="7935" width="9" style="8"/>
    <col min="7936" max="7936" width="24.375" style="8" customWidth="1"/>
    <col min="7937" max="7937" width="45.875" style="8" customWidth="1"/>
    <col min="7938" max="7938" width="13.875" style="8" customWidth="1"/>
    <col min="7939" max="7942" width="14" style="8" customWidth="1"/>
    <col min="7943" max="7943" width="18.25" style="8" customWidth="1"/>
    <col min="7944" max="8191" width="9" style="8"/>
    <col min="8192" max="8192" width="24.375" style="8" customWidth="1"/>
    <col min="8193" max="8193" width="45.875" style="8" customWidth="1"/>
    <col min="8194" max="8194" width="13.875" style="8" customWidth="1"/>
    <col min="8195" max="8198" width="14" style="8" customWidth="1"/>
    <col min="8199" max="8199" width="18.25" style="8" customWidth="1"/>
    <col min="8200" max="8447" width="9" style="8"/>
    <col min="8448" max="8448" width="24.375" style="8" customWidth="1"/>
    <col min="8449" max="8449" width="45.875" style="8" customWidth="1"/>
    <col min="8450" max="8450" width="13.875" style="8" customWidth="1"/>
    <col min="8451" max="8454" width="14" style="8" customWidth="1"/>
    <col min="8455" max="8455" width="18.25" style="8" customWidth="1"/>
    <col min="8456" max="8703" width="9" style="8"/>
    <col min="8704" max="8704" width="24.375" style="8" customWidth="1"/>
    <col min="8705" max="8705" width="45.875" style="8" customWidth="1"/>
    <col min="8706" max="8706" width="13.875" style="8" customWidth="1"/>
    <col min="8707" max="8710" width="14" style="8" customWidth="1"/>
    <col min="8711" max="8711" width="18.25" style="8" customWidth="1"/>
    <col min="8712" max="8959" width="9" style="8"/>
    <col min="8960" max="8960" width="24.375" style="8" customWidth="1"/>
    <col min="8961" max="8961" width="45.875" style="8" customWidth="1"/>
    <col min="8962" max="8962" width="13.875" style="8" customWidth="1"/>
    <col min="8963" max="8966" width="14" style="8" customWidth="1"/>
    <col min="8967" max="8967" width="18.25" style="8" customWidth="1"/>
    <col min="8968" max="9215" width="9" style="8"/>
    <col min="9216" max="9216" width="24.375" style="8" customWidth="1"/>
    <col min="9217" max="9217" width="45.875" style="8" customWidth="1"/>
    <col min="9218" max="9218" width="13.875" style="8" customWidth="1"/>
    <col min="9219" max="9222" width="14" style="8" customWidth="1"/>
    <col min="9223" max="9223" width="18.25" style="8" customWidth="1"/>
    <col min="9224" max="9471" width="9" style="8"/>
    <col min="9472" max="9472" width="24.375" style="8" customWidth="1"/>
    <col min="9473" max="9473" width="45.875" style="8" customWidth="1"/>
    <col min="9474" max="9474" width="13.875" style="8" customWidth="1"/>
    <col min="9475" max="9478" width="14" style="8" customWidth="1"/>
    <col min="9479" max="9479" width="18.25" style="8" customWidth="1"/>
    <col min="9480" max="9727" width="9" style="8"/>
    <col min="9728" max="9728" width="24.375" style="8" customWidth="1"/>
    <col min="9729" max="9729" width="45.875" style="8" customWidth="1"/>
    <col min="9730" max="9730" width="13.875" style="8" customWidth="1"/>
    <col min="9731" max="9734" width="14" style="8" customWidth="1"/>
    <col min="9735" max="9735" width="18.25" style="8" customWidth="1"/>
    <col min="9736" max="9983" width="9" style="8"/>
    <col min="9984" max="9984" width="24.375" style="8" customWidth="1"/>
    <col min="9985" max="9985" width="45.875" style="8" customWidth="1"/>
    <col min="9986" max="9986" width="13.875" style="8" customWidth="1"/>
    <col min="9987" max="9990" width="14" style="8" customWidth="1"/>
    <col min="9991" max="9991" width="18.25" style="8" customWidth="1"/>
    <col min="9992" max="10239" width="9" style="8"/>
    <col min="10240" max="10240" width="24.375" style="8" customWidth="1"/>
    <col min="10241" max="10241" width="45.875" style="8" customWidth="1"/>
    <col min="10242" max="10242" width="13.875" style="8" customWidth="1"/>
    <col min="10243" max="10246" width="14" style="8" customWidth="1"/>
    <col min="10247" max="10247" width="18.25" style="8" customWidth="1"/>
    <col min="10248" max="10495" width="9" style="8"/>
    <col min="10496" max="10496" width="24.375" style="8" customWidth="1"/>
    <col min="10497" max="10497" width="45.875" style="8" customWidth="1"/>
    <col min="10498" max="10498" width="13.875" style="8" customWidth="1"/>
    <col min="10499" max="10502" width="14" style="8" customWidth="1"/>
    <col min="10503" max="10503" width="18.25" style="8" customWidth="1"/>
    <col min="10504" max="10751" width="9" style="8"/>
    <col min="10752" max="10752" width="24.375" style="8" customWidth="1"/>
    <col min="10753" max="10753" width="45.875" style="8" customWidth="1"/>
    <col min="10754" max="10754" width="13.875" style="8" customWidth="1"/>
    <col min="10755" max="10758" width="14" style="8" customWidth="1"/>
    <col min="10759" max="10759" width="18.25" style="8" customWidth="1"/>
    <col min="10760" max="11007" width="9" style="8"/>
    <col min="11008" max="11008" width="24.375" style="8" customWidth="1"/>
    <col min="11009" max="11009" width="45.875" style="8" customWidth="1"/>
    <col min="11010" max="11010" width="13.875" style="8" customWidth="1"/>
    <col min="11011" max="11014" width="14" style="8" customWidth="1"/>
    <col min="11015" max="11015" width="18.25" style="8" customWidth="1"/>
    <col min="11016" max="11263" width="9" style="8"/>
    <col min="11264" max="11264" width="24.375" style="8" customWidth="1"/>
    <col min="11265" max="11265" width="45.875" style="8" customWidth="1"/>
    <col min="11266" max="11266" width="13.875" style="8" customWidth="1"/>
    <col min="11267" max="11270" width="14" style="8" customWidth="1"/>
    <col min="11271" max="11271" width="18.25" style="8" customWidth="1"/>
    <col min="11272" max="11519" width="9" style="8"/>
    <col min="11520" max="11520" width="24.375" style="8" customWidth="1"/>
    <col min="11521" max="11521" width="45.875" style="8" customWidth="1"/>
    <col min="11522" max="11522" width="13.875" style="8" customWidth="1"/>
    <col min="11523" max="11526" width="14" style="8" customWidth="1"/>
    <col min="11527" max="11527" width="18.25" style="8" customWidth="1"/>
    <col min="11528" max="11775" width="9" style="8"/>
    <col min="11776" max="11776" width="24.375" style="8" customWidth="1"/>
    <col min="11777" max="11777" width="45.875" style="8" customWidth="1"/>
    <col min="11778" max="11778" width="13.875" style="8" customWidth="1"/>
    <col min="11779" max="11782" width="14" style="8" customWidth="1"/>
    <col min="11783" max="11783" width="18.25" style="8" customWidth="1"/>
    <col min="11784" max="12031" width="9" style="8"/>
    <col min="12032" max="12032" width="24.375" style="8" customWidth="1"/>
    <col min="12033" max="12033" width="45.875" style="8" customWidth="1"/>
    <col min="12034" max="12034" width="13.875" style="8" customWidth="1"/>
    <col min="12035" max="12038" width="14" style="8" customWidth="1"/>
    <col min="12039" max="12039" width="18.25" style="8" customWidth="1"/>
    <col min="12040" max="12287" width="9" style="8"/>
    <col min="12288" max="12288" width="24.375" style="8" customWidth="1"/>
    <col min="12289" max="12289" width="45.875" style="8" customWidth="1"/>
    <col min="12290" max="12290" width="13.875" style="8" customWidth="1"/>
    <col min="12291" max="12294" width="14" style="8" customWidth="1"/>
    <col min="12295" max="12295" width="18.25" style="8" customWidth="1"/>
    <col min="12296" max="12543" width="9" style="8"/>
    <col min="12544" max="12544" width="24.375" style="8" customWidth="1"/>
    <col min="12545" max="12545" width="45.875" style="8" customWidth="1"/>
    <col min="12546" max="12546" width="13.875" style="8" customWidth="1"/>
    <col min="12547" max="12550" width="14" style="8" customWidth="1"/>
    <col min="12551" max="12551" width="18.25" style="8" customWidth="1"/>
    <col min="12552" max="12799" width="9" style="8"/>
    <col min="12800" max="12800" width="24.375" style="8" customWidth="1"/>
    <col min="12801" max="12801" width="45.875" style="8" customWidth="1"/>
    <col min="12802" max="12802" width="13.875" style="8" customWidth="1"/>
    <col min="12803" max="12806" width="14" style="8" customWidth="1"/>
    <col min="12807" max="12807" width="18.25" style="8" customWidth="1"/>
    <col min="12808" max="13055" width="9" style="8"/>
    <col min="13056" max="13056" width="24.375" style="8" customWidth="1"/>
    <col min="13057" max="13057" width="45.875" style="8" customWidth="1"/>
    <col min="13058" max="13058" width="13.875" style="8" customWidth="1"/>
    <col min="13059" max="13062" width="14" style="8" customWidth="1"/>
    <col min="13063" max="13063" width="18.25" style="8" customWidth="1"/>
    <col min="13064" max="13311" width="9" style="8"/>
    <col min="13312" max="13312" width="24.375" style="8" customWidth="1"/>
    <col min="13313" max="13313" width="45.875" style="8" customWidth="1"/>
    <col min="13314" max="13314" width="13.875" style="8" customWidth="1"/>
    <col min="13315" max="13318" width="14" style="8" customWidth="1"/>
    <col min="13319" max="13319" width="18.25" style="8" customWidth="1"/>
    <col min="13320" max="13567" width="9" style="8"/>
    <col min="13568" max="13568" width="24.375" style="8" customWidth="1"/>
    <col min="13569" max="13569" width="45.875" style="8" customWidth="1"/>
    <col min="13570" max="13570" width="13.875" style="8" customWidth="1"/>
    <col min="13571" max="13574" width="14" style="8" customWidth="1"/>
    <col min="13575" max="13575" width="18.25" style="8" customWidth="1"/>
    <col min="13576" max="13823" width="9" style="8"/>
    <col min="13824" max="13824" width="24.375" style="8" customWidth="1"/>
    <col min="13825" max="13825" width="45.875" style="8" customWidth="1"/>
    <col min="13826" max="13826" width="13.875" style="8" customWidth="1"/>
    <col min="13827" max="13830" width="14" style="8" customWidth="1"/>
    <col min="13831" max="13831" width="18.25" style="8" customWidth="1"/>
    <col min="13832" max="14079" width="9" style="8"/>
    <col min="14080" max="14080" width="24.375" style="8" customWidth="1"/>
    <col min="14081" max="14081" width="45.875" style="8" customWidth="1"/>
    <col min="14082" max="14082" width="13.875" style="8" customWidth="1"/>
    <col min="14083" max="14086" width="14" style="8" customWidth="1"/>
    <col min="14087" max="14087" width="18.25" style="8" customWidth="1"/>
    <col min="14088" max="14335" width="9" style="8"/>
    <col min="14336" max="14336" width="24.375" style="8" customWidth="1"/>
    <col min="14337" max="14337" width="45.875" style="8" customWidth="1"/>
    <col min="14338" max="14338" width="13.875" style="8" customWidth="1"/>
    <col min="14339" max="14342" width="14" style="8" customWidth="1"/>
    <col min="14343" max="14343" width="18.25" style="8" customWidth="1"/>
    <col min="14344" max="14591" width="9" style="8"/>
    <col min="14592" max="14592" width="24.375" style="8" customWidth="1"/>
    <col min="14593" max="14593" width="45.875" style="8" customWidth="1"/>
    <col min="14594" max="14594" width="13.875" style="8" customWidth="1"/>
    <col min="14595" max="14598" width="14" style="8" customWidth="1"/>
    <col min="14599" max="14599" width="18.25" style="8" customWidth="1"/>
    <col min="14600" max="14847" width="9" style="8"/>
    <col min="14848" max="14848" width="24.375" style="8" customWidth="1"/>
    <col min="14849" max="14849" width="45.875" style="8" customWidth="1"/>
    <col min="14850" max="14850" width="13.875" style="8" customWidth="1"/>
    <col min="14851" max="14854" width="14" style="8" customWidth="1"/>
    <col min="14855" max="14855" width="18.25" style="8" customWidth="1"/>
    <col min="14856" max="15103" width="9" style="8"/>
    <col min="15104" max="15104" width="24.375" style="8" customWidth="1"/>
    <col min="15105" max="15105" width="45.875" style="8" customWidth="1"/>
    <col min="15106" max="15106" width="13.875" style="8" customWidth="1"/>
    <col min="15107" max="15110" width="14" style="8" customWidth="1"/>
    <col min="15111" max="15111" width="18.25" style="8" customWidth="1"/>
    <col min="15112" max="15359" width="9" style="8"/>
    <col min="15360" max="15360" width="24.375" style="8" customWidth="1"/>
    <col min="15361" max="15361" width="45.875" style="8" customWidth="1"/>
    <col min="15362" max="15362" width="13.875" style="8" customWidth="1"/>
    <col min="15363" max="15366" width="14" style="8" customWidth="1"/>
    <col min="15367" max="15367" width="18.25" style="8" customWidth="1"/>
    <col min="15368" max="15615" width="9" style="8"/>
    <col min="15616" max="15616" width="24.375" style="8" customWidth="1"/>
    <col min="15617" max="15617" width="45.875" style="8" customWidth="1"/>
    <col min="15618" max="15618" width="13.875" style="8" customWidth="1"/>
    <col min="15619" max="15622" width="14" style="8" customWidth="1"/>
    <col min="15623" max="15623" width="18.25" style="8" customWidth="1"/>
    <col min="15624" max="15871" width="9" style="8"/>
    <col min="15872" max="15872" width="24.375" style="8" customWidth="1"/>
    <col min="15873" max="15873" width="45.875" style="8" customWidth="1"/>
    <col min="15874" max="15874" width="13.875" style="8" customWidth="1"/>
    <col min="15875" max="15878" width="14" style="8" customWidth="1"/>
    <col min="15879" max="15879" width="18.25" style="8" customWidth="1"/>
    <col min="15880" max="16127" width="9" style="8"/>
    <col min="16128" max="16128" width="24.375" style="8" customWidth="1"/>
    <col min="16129" max="16129" width="45.875" style="8" customWidth="1"/>
    <col min="16130" max="16130" width="13.875" style="8" customWidth="1"/>
    <col min="16131" max="16134" width="14" style="8" customWidth="1"/>
    <col min="16135" max="16135" width="18.25" style="8" customWidth="1"/>
    <col min="16136" max="16384" width="9" style="8"/>
  </cols>
  <sheetData>
    <row r="1" spans="1:8" s="13" customFormat="1" ht="18.75" customHeight="1">
      <c r="A1" s="25" t="s">
        <v>348</v>
      </c>
      <c r="B1" s="25"/>
      <c r="C1" s="26"/>
      <c r="D1" s="27"/>
      <c r="E1" s="27"/>
      <c r="F1" s="27"/>
      <c r="G1" s="27"/>
      <c r="H1" s="27"/>
    </row>
    <row r="2" spans="1:8" s="13" customFormat="1" ht="18.75" customHeight="1">
      <c r="A2" s="25" t="s">
        <v>0</v>
      </c>
      <c r="B2" s="25"/>
      <c r="C2" s="26"/>
      <c r="D2" s="27"/>
      <c r="E2" s="27"/>
      <c r="F2" s="27"/>
      <c r="G2" s="27"/>
      <c r="H2" s="27"/>
    </row>
    <row r="3" spans="1:8" s="13" customFormat="1" ht="18.75" customHeight="1">
      <c r="A3" s="25" t="s">
        <v>349</v>
      </c>
      <c r="B3" s="25"/>
      <c r="C3" s="25"/>
      <c r="D3" s="25"/>
      <c r="E3" s="25"/>
      <c r="F3" s="25"/>
      <c r="G3" s="25"/>
      <c r="H3" s="25"/>
    </row>
    <row r="4" spans="1:8" s="13" customFormat="1" ht="18.75">
      <c r="A4" s="21" t="s">
        <v>350</v>
      </c>
      <c r="B4" s="22"/>
      <c r="C4" s="22"/>
      <c r="D4" s="23"/>
      <c r="E4" s="23"/>
      <c r="F4" s="23"/>
      <c r="G4" s="23"/>
      <c r="H4" s="23"/>
    </row>
    <row r="5" spans="1:8" ht="18.75">
      <c r="A5" s="14"/>
      <c r="B5" s="15"/>
      <c r="C5" s="15"/>
    </row>
    <row r="6" spans="1:8" ht="18.75" customHeight="1">
      <c r="A6" s="28" t="s">
        <v>1</v>
      </c>
      <c r="B6" s="28"/>
      <c r="C6" s="29"/>
      <c r="D6" s="30"/>
      <c r="E6" s="30"/>
      <c r="F6" s="30"/>
      <c r="G6" s="30"/>
      <c r="H6" s="30"/>
    </row>
    <row r="7" spans="1:8" ht="59.25" customHeight="1">
      <c r="A7" s="31" t="s">
        <v>369</v>
      </c>
      <c r="B7" s="31"/>
      <c r="C7" s="29"/>
      <c r="D7" s="30"/>
      <c r="E7" s="30"/>
      <c r="F7" s="30"/>
      <c r="G7" s="30"/>
      <c r="H7" s="30"/>
    </row>
    <row r="8" spans="1:8" ht="8.25" customHeight="1">
      <c r="A8" s="16"/>
      <c r="B8" s="17"/>
      <c r="C8" s="8"/>
    </row>
    <row r="9" spans="1:8" ht="31.5">
      <c r="A9" s="18" t="s">
        <v>2</v>
      </c>
      <c r="B9" s="18" t="s">
        <v>3</v>
      </c>
      <c r="C9" s="1" t="s">
        <v>4</v>
      </c>
      <c r="D9" s="1" t="s">
        <v>422</v>
      </c>
      <c r="E9" s="1" t="s">
        <v>347</v>
      </c>
      <c r="F9" s="1" t="s">
        <v>347</v>
      </c>
      <c r="G9" s="1" t="s">
        <v>347</v>
      </c>
      <c r="H9" s="1" t="s">
        <v>4</v>
      </c>
    </row>
    <row r="10" spans="1:8" ht="17.25" customHeight="1">
      <c r="A10" s="10" t="s">
        <v>5</v>
      </c>
      <c r="B10" s="10" t="s">
        <v>6</v>
      </c>
      <c r="C10" s="2">
        <f t="shared" ref="C10:H10" si="0">C11+C14+C16+C19+C23+C26+C29+C35+C41+C45+C48+C51+C53+C67</f>
        <v>25814607.799999997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3">
        <f t="shared" si="0"/>
        <v>25814607.799999997</v>
      </c>
    </row>
    <row r="11" spans="1:8" ht="15.75" hidden="1" customHeight="1">
      <c r="A11" s="9" t="s">
        <v>7</v>
      </c>
      <c r="B11" s="9" t="s">
        <v>8</v>
      </c>
      <c r="C11" s="4">
        <f t="shared" ref="C11:H11" si="1">C12+C13</f>
        <v>16057764.899999999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5">
        <f t="shared" si="1"/>
        <v>16057764.899999999</v>
      </c>
    </row>
    <row r="12" spans="1:8" ht="15.75" hidden="1" customHeight="1">
      <c r="A12" s="9" t="s">
        <v>9</v>
      </c>
      <c r="B12" s="9" t="s">
        <v>10</v>
      </c>
      <c r="C12" s="4">
        <v>6404489.2999999998</v>
      </c>
      <c r="D12" s="4"/>
      <c r="E12" s="4"/>
      <c r="F12" s="4"/>
      <c r="G12" s="4"/>
      <c r="H12" s="5">
        <f>SUM(C12:G12)</f>
        <v>6404489.2999999998</v>
      </c>
    </row>
    <row r="13" spans="1:8" ht="15.75" hidden="1" customHeight="1">
      <c r="A13" s="9" t="s">
        <v>11</v>
      </c>
      <c r="B13" s="9" t="s">
        <v>12</v>
      </c>
      <c r="C13" s="4">
        <v>9653275.5999999996</v>
      </c>
      <c r="D13" s="4"/>
      <c r="E13" s="4"/>
      <c r="F13" s="4"/>
      <c r="G13" s="4"/>
      <c r="H13" s="5">
        <f>SUM(C13:G13)</f>
        <v>9653275.5999999996</v>
      </c>
    </row>
    <row r="14" spans="1:8" ht="47.25" hidden="1" customHeight="1">
      <c r="A14" s="9" t="s">
        <v>13</v>
      </c>
      <c r="B14" s="9" t="s">
        <v>14</v>
      </c>
      <c r="C14" s="4">
        <f t="shared" ref="C14:H14" si="2">C15</f>
        <v>4186516.7</v>
      </c>
      <c r="D14" s="4">
        <f t="shared" si="2"/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5">
        <f t="shared" si="2"/>
        <v>4186516.7</v>
      </c>
    </row>
    <row r="15" spans="1:8" ht="47.25" hidden="1" customHeight="1">
      <c r="A15" s="9" t="s">
        <v>15</v>
      </c>
      <c r="B15" s="9" t="s">
        <v>16</v>
      </c>
      <c r="C15" s="4">
        <v>4186516.7</v>
      </c>
      <c r="D15" s="4"/>
      <c r="E15" s="4"/>
      <c r="F15" s="4"/>
      <c r="G15" s="4"/>
      <c r="H15" s="5">
        <f>SUM(C15:G15)</f>
        <v>4186516.7</v>
      </c>
    </row>
    <row r="16" spans="1:8" ht="15.75" hidden="1" customHeight="1">
      <c r="A16" s="9" t="s">
        <v>17</v>
      </c>
      <c r="B16" s="9" t="s">
        <v>18</v>
      </c>
      <c r="C16" s="4">
        <f t="shared" ref="C16:H16" si="3">C17+C18</f>
        <v>1648220.3</v>
      </c>
      <c r="D16" s="4">
        <f t="shared" si="3"/>
        <v>0</v>
      </c>
      <c r="E16" s="4">
        <f t="shared" si="3"/>
        <v>0</v>
      </c>
      <c r="F16" s="4">
        <f t="shared" si="3"/>
        <v>0</v>
      </c>
      <c r="G16" s="4">
        <f t="shared" si="3"/>
        <v>0</v>
      </c>
      <c r="H16" s="4">
        <f t="shared" si="3"/>
        <v>1648220.3</v>
      </c>
    </row>
    <row r="17" spans="1:8" ht="31.5" hidden="1" customHeight="1">
      <c r="A17" s="9" t="s">
        <v>19</v>
      </c>
      <c r="B17" s="9" t="s">
        <v>20</v>
      </c>
      <c r="C17" s="4">
        <v>1648220.3</v>
      </c>
      <c r="D17" s="4"/>
      <c r="E17" s="4"/>
      <c r="F17" s="4"/>
      <c r="G17" s="4"/>
      <c r="H17" s="5">
        <f>SUM(C17:G17)</f>
        <v>1648220.3</v>
      </c>
    </row>
    <row r="18" spans="1:8" ht="15.75" hidden="1" customHeight="1">
      <c r="A18" s="9" t="s">
        <v>21</v>
      </c>
      <c r="B18" s="9" t="s">
        <v>22</v>
      </c>
      <c r="C18" s="4"/>
      <c r="D18" s="4"/>
      <c r="E18" s="4"/>
      <c r="F18" s="4"/>
      <c r="G18" s="4"/>
      <c r="H18" s="5">
        <f>SUM(C18:G18)</f>
        <v>0</v>
      </c>
    </row>
    <row r="19" spans="1:8" ht="15.75" hidden="1" customHeight="1">
      <c r="A19" s="9" t="s">
        <v>23</v>
      </c>
      <c r="B19" s="9" t="s">
        <v>24</v>
      </c>
      <c r="C19" s="4">
        <f t="shared" ref="C19:H19" si="4">C20+C21+C22</f>
        <v>2757523.3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5">
        <f t="shared" si="4"/>
        <v>2757523.3</v>
      </c>
    </row>
    <row r="20" spans="1:8" ht="15.75" hidden="1" customHeight="1">
      <c r="A20" s="9" t="s">
        <v>25</v>
      </c>
      <c r="B20" s="9" t="s">
        <v>26</v>
      </c>
      <c r="C20" s="4">
        <v>1787238.6</v>
      </c>
      <c r="D20" s="4"/>
      <c r="E20" s="4"/>
      <c r="F20" s="4"/>
      <c r="G20" s="4"/>
      <c r="H20" s="5">
        <f>SUM(C20:G20)</f>
        <v>1787238.6</v>
      </c>
    </row>
    <row r="21" spans="1:8" ht="15.75" hidden="1" customHeight="1">
      <c r="A21" s="9" t="s">
        <v>27</v>
      </c>
      <c r="B21" s="9" t="s">
        <v>28</v>
      </c>
      <c r="C21" s="4">
        <v>967980.7</v>
      </c>
      <c r="D21" s="4"/>
      <c r="E21" s="4"/>
      <c r="F21" s="4"/>
      <c r="G21" s="4"/>
      <c r="H21" s="5">
        <f>SUM(C21:G21)</f>
        <v>967980.7</v>
      </c>
    </row>
    <row r="22" spans="1:8" ht="15.75" hidden="1" customHeight="1">
      <c r="A22" s="9" t="s">
        <v>29</v>
      </c>
      <c r="B22" s="7" t="s">
        <v>30</v>
      </c>
      <c r="C22" s="4">
        <v>2304</v>
      </c>
      <c r="D22" s="4"/>
      <c r="E22" s="4"/>
      <c r="F22" s="4"/>
      <c r="G22" s="4"/>
      <c r="H22" s="5">
        <f>SUM(C22:G22)</f>
        <v>2304</v>
      </c>
    </row>
    <row r="23" spans="1:8" ht="31.5" hidden="1" customHeight="1">
      <c r="A23" s="9" t="s">
        <v>31</v>
      </c>
      <c r="B23" s="9" t="s">
        <v>32</v>
      </c>
      <c r="C23" s="4">
        <f t="shared" ref="C23:H23" si="5">C24+C25</f>
        <v>30299.9</v>
      </c>
      <c r="D23" s="4">
        <f t="shared" si="5"/>
        <v>0</v>
      </c>
      <c r="E23" s="4">
        <f t="shared" si="5"/>
        <v>0</v>
      </c>
      <c r="F23" s="4">
        <f t="shared" si="5"/>
        <v>0</v>
      </c>
      <c r="G23" s="4">
        <f t="shared" si="5"/>
        <v>0</v>
      </c>
      <c r="H23" s="5">
        <f t="shared" si="5"/>
        <v>30299.9</v>
      </c>
    </row>
    <row r="24" spans="1:8" ht="15.75" hidden="1" customHeight="1">
      <c r="A24" s="9" t="s">
        <v>33</v>
      </c>
      <c r="B24" s="9" t="s">
        <v>34</v>
      </c>
      <c r="C24" s="4">
        <v>24987.9</v>
      </c>
      <c r="D24" s="4"/>
      <c r="E24" s="4"/>
      <c r="F24" s="4"/>
      <c r="G24" s="4"/>
      <c r="H24" s="5">
        <f>SUM(C24:G24)</f>
        <v>24987.9</v>
      </c>
    </row>
    <row r="25" spans="1:8" ht="47.25" hidden="1" customHeight="1">
      <c r="A25" s="9" t="s">
        <v>35</v>
      </c>
      <c r="B25" s="9" t="s">
        <v>36</v>
      </c>
      <c r="C25" s="4">
        <v>5312</v>
      </c>
      <c r="D25" s="4"/>
      <c r="E25" s="4"/>
      <c r="F25" s="4"/>
      <c r="G25" s="4"/>
      <c r="H25" s="5">
        <f>SUM(C25:G25)</f>
        <v>5312</v>
      </c>
    </row>
    <row r="26" spans="1:8" ht="15.75" hidden="1" customHeight="1">
      <c r="A26" s="9" t="s">
        <v>37</v>
      </c>
      <c r="B26" s="9" t="s">
        <v>38</v>
      </c>
      <c r="C26" s="4">
        <f t="shared" ref="C26:H26" si="6">C28+C27</f>
        <v>55670</v>
      </c>
      <c r="D26" s="4">
        <f t="shared" si="6"/>
        <v>0</v>
      </c>
      <c r="E26" s="4">
        <f t="shared" si="6"/>
        <v>0</v>
      </c>
      <c r="F26" s="4">
        <f t="shared" si="6"/>
        <v>0</v>
      </c>
      <c r="G26" s="4">
        <f t="shared" si="6"/>
        <v>0</v>
      </c>
      <c r="H26" s="5">
        <f t="shared" si="6"/>
        <v>55670</v>
      </c>
    </row>
    <row r="27" spans="1:8" ht="78.75" hidden="1" customHeight="1">
      <c r="A27" s="9" t="s">
        <v>39</v>
      </c>
      <c r="B27" s="9" t="s">
        <v>40</v>
      </c>
      <c r="C27" s="4"/>
      <c r="D27" s="4"/>
      <c r="E27" s="4"/>
      <c r="F27" s="4"/>
      <c r="G27" s="4"/>
      <c r="H27" s="5">
        <f>SUM(C27:G27)</f>
        <v>0</v>
      </c>
    </row>
    <row r="28" spans="1:8" ht="47.25" hidden="1" customHeight="1">
      <c r="A28" s="9" t="s">
        <v>41</v>
      </c>
      <c r="B28" s="9" t="s">
        <v>42</v>
      </c>
      <c r="C28" s="4">
        <v>55670</v>
      </c>
      <c r="D28" s="4"/>
      <c r="E28" s="4"/>
      <c r="F28" s="4"/>
      <c r="G28" s="4"/>
      <c r="H28" s="5">
        <f>SUM(C28:G28)</f>
        <v>55670</v>
      </c>
    </row>
    <row r="29" spans="1:8" ht="47.25" hidden="1" customHeight="1">
      <c r="A29" s="9" t="s">
        <v>43</v>
      </c>
      <c r="B29" s="9" t="s">
        <v>44</v>
      </c>
      <c r="C29" s="4">
        <f t="shared" ref="C29:H29" si="7">C30+C31+C32+C33+C34</f>
        <v>233.7</v>
      </c>
      <c r="D29" s="4">
        <f t="shared" si="7"/>
        <v>0</v>
      </c>
      <c r="E29" s="4">
        <f t="shared" si="7"/>
        <v>0</v>
      </c>
      <c r="F29" s="4">
        <f t="shared" si="7"/>
        <v>0</v>
      </c>
      <c r="G29" s="4">
        <f t="shared" si="7"/>
        <v>0</v>
      </c>
      <c r="H29" s="4">
        <f t="shared" si="7"/>
        <v>233.7</v>
      </c>
    </row>
    <row r="30" spans="1:8" ht="31.5" hidden="1" customHeight="1">
      <c r="A30" s="9" t="s">
        <v>45</v>
      </c>
      <c r="B30" s="9" t="s">
        <v>46</v>
      </c>
      <c r="C30" s="4">
        <v>91.5</v>
      </c>
      <c r="D30" s="4"/>
      <c r="E30" s="4"/>
      <c r="F30" s="4"/>
      <c r="G30" s="4"/>
      <c r="H30" s="5">
        <f>SUM(C30:G30)</f>
        <v>91.5</v>
      </c>
    </row>
    <row r="31" spans="1:8" ht="15.75" hidden="1" customHeight="1">
      <c r="A31" s="9" t="s">
        <v>47</v>
      </c>
      <c r="B31" s="9" t="s">
        <v>48</v>
      </c>
      <c r="C31" s="4"/>
      <c r="D31" s="4"/>
      <c r="E31" s="4"/>
      <c r="F31" s="4"/>
      <c r="G31" s="4"/>
      <c r="H31" s="5">
        <f>SUM(C31:G31)</f>
        <v>0</v>
      </c>
    </row>
    <row r="32" spans="1:8" ht="15.75" hidden="1" customHeight="1">
      <c r="A32" s="9" t="s">
        <v>49</v>
      </c>
      <c r="B32" s="9" t="s">
        <v>50</v>
      </c>
      <c r="C32" s="4">
        <v>134</v>
      </c>
      <c r="D32" s="4"/>
      <c r="E32" s="4"/>
      <c r="F32" s="4"/>
      <c r="G32" s="4"/>
      <c r="H32" s="5">
        <f>SUM(C32:G32)</f>
        <v>134</v>
      </c>
    </row>
    <row r="33" spans="1:8" ht="31.5" hidden="1" customHeight="1">
      <c r="A33" s="9" t="s">
        <v>51</v>
      </c>
      <c r="B33" s="9" t="s">
        <v>52</v>
      </c>
      <c r="C33" s="4">
        <v>8.1999999999999993</v>
      </c>
      <c r="D33" s="4"/>
      <c r="E33" s="4"/>
      <c r="F33" s="4"/>
      <c r="G33" s="4"/>
      <c r="H33" s="5">
        <f>SUM(C33:G33)</f>
        <v>8.1999999999999993</v>
      </c>
    </row>
    <row r="34" spans="1:8" ht="47.25" hidden="1" customHeight="1">
      <c r="A34" s="9" t="s">
        <v>53</v>
      </c>
      <c r="B34" s="9" t="s">
        <v>54</v>
      </c>
      <c r="C34" s="4"/>
      <c r="D34" s="4"/>
      <c r="E34" s="4"/>
      <c r="F34" s="4"/>
      <c r="G34" s="4"/>
      <c r="H34" s="5">
        <f>SUM(C34:G34)</f>
        <v>0</v>
      </c>
    </row>
    <row r="35" spans="1:8" ht="47.25" hidden="1" customHeight="1">
      <c r="A35" s="9" t="s">
        <v>55</v>
      </c>
      <c r="B35" s="9" t="s">
        <v>56</v>
      </c>
      <c r="C35" s="4">
        <f t="shared" ref="C35:H35" si="8">C36+C37+C38+C39+C40</f>
        <v>70672.899999999994</v>
      </c>
      <c r="D35" s="4">
        <f t="shared" si="8"/>
        <v>0</v>
      </c>
      <c r="E35" s="4">
        <f t="shared" si="8"/>
        <v>0</v>
      </c>
      <c r="F35" s="4">
        <f t="shared" si="8"/>
        <v>0</v>
      </c>
      <c r="G35" s="4">
        <f t="shared" si="8"/>
        <v>0</v>
      </c>
      <c r="H35" s="5">
        <f t="shared" si="8"/>
        <v>70672.899999999994</v>
      </c>
    </row>
    <row r="36" spans="1:8" ht="94.5" hidden="1" customHeight="1">
      <c r="A36" s="9" t="s">
        <v>57</v>
      </c>
      <c r="B36" s="9" t="s">
        <v>58</v>
      </c>
      <c r="C36" s="4">
        <v>5000</v>
      </c>
      <c r="D36" s="4"/>
      <c r="E36" s="4"/>
      <c r="F36" s="4"/>
      <c r="G36" s="4"/>
      <c r="H36" s="5">
        <f>SUM(C36:G36)</f>
        <v>5000</v>
      </c>
    </row>
    <row r="37" spans="1:8" ht="31.5" hidden="1" customHeight="1">
      <c r="A37" s="9" t="s">
        <v>59</v>
      </c>
      <c r="B37" s="9" t="s">
        <v>60</v>
      </c>
      <c r="C37" s="4">
        <v>5400</v>
      </c>
      <c r="D37" s="4"/>
      <c r="E37" s="4"/>
      <c r="F37" s="4"/>
      <c r="G37" s="4"/>
      <c r="H37" s="5">
        <f>SUM(C37:G37)</f>
        <v>5400</v>
      </c>
    </row>
    <row r="38" spans="1:8" ht="110.25" hidden="1" customHeight="1">
      <c r="A38" s="9" t="s">
        <v>61</v>
      </c>
      <c r="B38" s="9" t="s">
        <v>62</v>
      </c>
      <c r="C38" s="4">
        <f>14400+60.9+27512</f>
        <v>41972.9</v>
      </c>
      <c r="D38" s="4"/>
      <c r="E38" s="4"/>
      <c r="F38" s="4"/>
      <c r="G38" s="4"/>
      <c r="H38" s="5">
        <f>SUM(C38:G38)</f>
        <v>41972.9</v>
      </c>
    </row>
    <row r="39" spans="1:8" ht="31.5" hidden="1" customHeight="1">
      <c r="A39" s="9" t="s">
        <v>63</v>
      </c>
      <c r="B39" s="9" t="s">
        <v>64</v>
      </c>
      <c r="C39" s="4">
        <v>18300</v>
      </c>
      <c r="D39" s="4"/>
      <c r="E39" s="5"/>
      <c r="F39" s="5"/>
      <c r="G39" s="5"/>
      <c r="H39" s="5">
        <f>SUM(C39:G39)</f>
        <v>18300</v>
      </c>
    </row>
    <row r="40" spans="1:8" ht="94.5" hidden="1" customHeight="1">
      <c r="A40" s="9" t="s">
        <v>65</v>
      </c>
      <c r="B40" s="9" t="s">
        <v>66</v>
      </c>
      <c r="C40" s="4"/>
      <c r="D40" s="4"/>
      <c r="E40" s="4"/>
      <c r="F40" s="4"/>
      <c r="G40" s="4"/>
      <c r="H40" s="5">
        <f>SUM(C40:G40)</f>
        <v>0</v>
      </c>
    </row>
    <row r="41" spans="1:8" ht="31.5" hidden="1" customHeight="1">
      <c r="A41" s="9" t="s">
        <v>67</v>
      </c>
      <c r="B41" s="9" t="s">
        <v>68</v>
      </c>
      <c r="C41" s="4">
        <f t="shared" ref="C41:H41" si="9">C42+C43+C44</f>
        <v>338310</v>
      </c>
      <c r="D41" s="4">
        <f t="shared" si="9"/>
        <v>0</v>
      </c>
      <c r="E41" s="4">
        <f t="shared" si="9"/>
        <v>0</v>
      </c>
      <c r="F41" s="4">
        <f t="shared" si="9"/>
        <v>0</v>
      </c>
      <c r="G41" s="4">
        <f t="shared" si="9"/>
        <v>0</v>
      </c>
      <c r="H41" s="5">
        <f t="shared" si="9"/>
        <v>338310</v>
      </c>
    </row>
    <row r="42" spans="1:8" ht="31.5" hidden="1" customHeight="1">
      <c r="A42" s="9" t="s">
        <v>69</v>
      </c>
      <c r="B42" s="9" t="s">
        <v>70</v>
      </c>
      <c r="C42" s="4">
        <v>47543.6</v>
      </c>
      <c r="D42" s="4"/>
      <c r="E42" s="4"/>
      <c r="F42" s="4"/>
      <c r="G42" s="4"/>
      <c r="H42" s="5">
        <f>SUM(C42:G42)</f>
        <v>47543.6</v>
      </c>
    </row>
    <row r="43" spans="1:8" ht="15.75" hidden="1" customHeight="1">
      <c r="A43" s="9" t="s">
        <v>71</v>
      </c>
      <c r="B43" s="9" t="s">
        <v>72</v>
      </c>
      <c r="C43" s="4">
        <v>2746.4</v>
      </c>
      <c r="D43" s="4"/>
      <c r="E43" s="4"/>
      <c r="F43" s="4"/>
      <c r="G43" s="4"/>
      <c r="H43" s="5">
        <f>SUM(C43:G43)</f>
        <v>2746.4</v>
      </c>
    </row>
    <row r="44" spans="1:8" ht="15.75" hidden="1" customHeight="1">
      <c r="A44" s="9" t="s">
        <v>73</v>
      </c>
      <c r="B44" s="9" t="s">
        <v>74</v>
      </c>
      <c r="C44" s="4">
        <v>288020</v>
      </c>
      <c r="D44" s="4"/>
      <c r="E44" s="4"/>
      <c r="F44" s="4"/>
      <c r="G44" s="4"/>
      <c r="H44" s="5">
        <f>SUM(C44:G44)</f>
        <v>288020</v>
      </c>
    </row>
    <row r="45" spans="1:8" ht="31.5" hidden="1" customHeight="1">
      <c r="A45" s="9" t="s">
        <v>75</v>
      </c>
      <c r="B45" s="9" t="s">
        <v>76</v>
      </c>
      <c r="C45" s="4">
        <f t="shared" ref="C45:H45" si="10">C46+C47</f>
        <v>463841.3</v>
      </c>
      <c r="D45" s="4">
        <f t="shared" si="10"/>
        <v>0</v>
      </c>
      <c r="E45" s="4">
        <f t="shared" si="10"/>
        <v>0</v>
      </c>
      <c r="F45" s="4">
        <f t="shared" si="10"/>
        <v>0</v>
      </c>
      <c r="G45" s="4">
        <f t="shared" si="10"/>
        <v>0</v>
      </c>
      <c r="H45" s="5">
        <f t="shared" si="10"/>
        <v>463841.3</v>
      </c>
    </row>
    <row r="46" spans="1:8" ht="15.75" hidden="1" customHeight="1">
      <c r="A46" s="7" t="s">
        <v>77</v>
      </c>
      <c r="B46" s="7" t="s">
        <v>78</v>
      </c>
      <c r="C46" s="4">
        <f>428491.7+600</f>
        <v>429091.7</v>
      </c>
      <c r="D46" s="4"/>
      <c r="E46" s="4"/>
      <c r="F46" s="4"/>
      <c r="G46" s="4"/>
      <c r="H46" s="5">
        <f>SUM(C46:G46)</f>
        <v>429091.7</v>
      </c>
    </row>
    <row r="47" spans="1:8" ht="15.75" hidden="1" customHeight="1">
      <c r="A47" s="9" t="s">
        <v>79</v>
      </c>
      <c r="B47" s="9" t="s">
        <v>80</v>
      </c>
      <c r="C47" s="4">
        <v>34749.599999999999</v>
      </c>
      <c r="D47" s="4"/>
      <c r="E47" s="4"/>
      <c r="F47" s="4"/>
      <c r="G47" s="4"/>
      <c r="H47" s="5">
        <f>SUM(C47:G47)</f>
        <v>34749.599999999999</v>
      </c>
    </row>
    <row r="48" spans="1:8" ht="31.5" hidden="1" customHeight="1">
      <c r="A48" s="9" t="s">
        <v>81</v>
      </c>
      <c r="B48" s="9" t="s">
        <v>82</v>
      </c>
      <c r="C48" s="4">
        <f t="shared" ref="C48:H48" si="11">C49+C50</f>
        <v>1410</v>
      </c>
      <c r="D48" s="4">
        <f t="shared" si="11"/>
        <v>0</v>
      </c>
      <c r="E48" s="4">
        <f t="shared" si="11"/>
        <v>0</v>
      </c>
      <c r="F48" s="4">
        <f t="shared" si="11"/>
        <v>0</v>
      </c>
      <c r="G48" s="4">
        <f t="shared" si="11"/>
        <v>0</v>
      </c>
      <c r="H48" s="5">
        <f t="shared" si="11"/>
        <v>1410</v>
      </c>
    </row>
    <row r="49" spans="1:8" ht="94.5" hidden="1" customHeight="1">
      <c r="A49" s="9" t="s">
        <v>83</v>
      </c>
      <c r="B49" s="9" t="s">
        <v>84</v>
      </c>
      <c r="C49" s="4">
        <v>1410</v>
      </c>
      <c r="D49" s="4"/>
      <c r="E49" s="4"/>
      <c r="F49" s="4"/>
      <c r="G49" s="4"/>
      <c r="H49" s="5">
        <f>SUM(C49:G49)</f>
        <v>1410</v>
      </c>
    </row>
    <row r="50" spans="1:8" ht="63" hidden="1" customHeight="1">
      <c r="A50" s="9" t="s">
        <v>85</v>
      </c>
      <c r="B50" s="9" t="s">
        <v>86</v>
      </c>
      <c r="C50" s="4"/>
      <c r="D50" s="4"/>
      <c r="E50" s="4"/>
      <c r="F50" s="4"/>
      <c r="G50" s="4"/>
      <c r="H50" s="5">
        <f>SUM(C50:G50)</f>
        <v>0</v>
      </c>
    </row>
    <row r="51" spans="1:8" ht="15.75" hidden="1" customHeight="1">
      <c r="A51" s="9" t="s">
        <v>87</v>
      </c>
      <c r="B51" s="9" t="s">
        <v>88</v>
      </c>
      <c r="C51" s="4">
        <f t="shared" ref="C51:H51" si="12">C52</f>
        <v>574.9</v>
      </c>
      <c r="D51" s="4">
        <f t="shared" si="12"/>
        <v>0</v>
      </c>
      <c r="E51" s="4">
        <f t="shared" si="12"/>
        <v>0</v>
      </c>
      <c r="F51" s="4">
        <f t="shared" si="12"/>
        <v>0</v>
      </c>
      <c r="G51" s="4">
        <f t="shared" si="12"/>
        <v>0</v>
      </c>
      <c r="H51" s="5">
        <f t="shared" si="12"/>
        <v>574.9</v>
      </c>
    </row>
    <row r="52" spans="1:8" ht="47.25" hidden="1" customHeight="1">
      <c r="A52" s="9" t="s">
        <v>89</v>
      </c>
      <c r="B52" s="9" t="s">
        <v>90</v>
      </c>
      <c r="C52" s="4">
        <v>574.9</v>
      </c>
      <c r="D52" s="4"/>
      <c r="E52" s="4"/>
      <c r="F52" s="4"/>
      <c r="G52" s="4"/>
      <c r="H52" s="5">
        <f>SUM(C52:G52)</f>
        <v>574.9</v>
      </c>
    </row>
    <row r="53" spans="1:8" ht="15.75" hidden="1" customHeight="1">
      <c r="A53" s="9" t="s">
        <v>91</v>
      </c>
      <c r="B53" s="9" t="s">
        <v>92</v>
      </c>
      <c r="C53" s="4">
        <f t="shared" ref="C53:H53" si="13">SUM(C54:C66)</f>
        <v>198264.8</v>
      </c>
      <c r="D53" s="4">
        <f t="shared" si="13"/>
        <v>0</v>
      </c>
      <c r="E53" s="4">
        <f t="shared" si="13"/>
        <v>0</v>
      </c>
      <c r="F53" s="4">
        <f t="shared" si="13"/>
        <v>0</v>
      </c>
      <c r="G53" s="4">
        <f t="shared" si="13"/>
        <v>0</v>
      </c>
      <c r="H53" s="4">
        <f t="shared" si="13"/>
        <v>198264.8</v>
      </c>
    </row>
    <row r="54" spans="1:8" ht="110.25" hidden="1" customHeight="1">
      <c r="A54" s="9" t="s">
        <v>93</v>
      </c>
      <c r="B54" s="9" t="s">
        <v>94</v>
      </c>
      <c r="C54" s="4">
        <v>800</v>
      </c>
      <c r="D54" s="4"/>
      <c r="E54" s="4"/>
      <c r="F54" s="4"/>
      <c r="G54" s="4"/>
      <c r="H54" s="5">
        <f t="shared" ref="H54:H66" si="14">SUM(C54:G54)</f>
        <v>800</v>
      </c>
    </row>
    <row r="55" spans="1:8" ht="31.5" hidden="1" customHeight="1">
      <c r="A55" s="9" t="s">
        <v>95</v>
      </c>
      <c r="B55" s="9" t="s">
        <v>96</v>
      </c>
      <c r="C55" s="4"/>
      <c r="D55" s="4"/>
      <c r="E55" s="4"/>
      <c r="F55" s="4"/>
      <c r="G55" s="4"/>
      <c r="H55" s="5">
        <f t="shared" si="14"/>
        <v>0</v>
      </c>
    </row>
    <row r="56" spans="1:8" ht="47.25" hidden="1" customHeight="1">
      <c r="A56" s="9" t="s">
        <v>97</v>
      </c>
      <c r="B56" s="9" t="s">
        <v>98</v>
      </c>
      <c r="C56" s="4">
        <v>100</v>
      </c>
      <c r="D56" s="4"/>
      <c r="E56" s="4"/>
      <c r="F56" s="4"/>
      <c r="G56" s="4"/>
      <c r="H56" s="5">
        <f t="shared" si="14"/>
        <v>100</v>
      </c>
    </row>
    <row r="57" spans="1:8" ht="47.25" hidden="1" customHeight="1">
      <c r="A57" s="7" t="s">
        <v>99</v>
      </c>
      <c r="B57" s="9" t="s">
        <v>100</v>
      </c>
      <c r="C57" s="4">
        <v>80</v>
      </c>
      <c r="D57" s="4"/>
      <c r="E57" s="4"/>
      <c r="F57" s="4"/>
      <c r="G57" s="4"/>
      <c r="H57" s="5">
        <f t="shared" si="14"/>
        <v>80</v>
      </c>
    </row>
    <row r="58" spans="1:8" ht="31.5" hidden="1" customHeight="1">
      <c r="A58" s="7" t="s">
        <v>101</v>
      </c>
      <c r="B58" s="9" t="s">
        <v>102</v>
      </c>
      <c r="C58" s="4"/>
      <c r="D58" s="4"/>
      <c r="E58" s="4"/>
      <c r="F58" s="4"/>
      <c r="G58" s="4"/>
      <c r="H58" s="5">
        <f t="shared" si="14"/>
        <v>0</v>
      </c>
    </row>
    <row r="59" spans="1:8" ht="31.5" hidden="1" customHeight="1">
      <c r="A59" s="7" t="s">
        <v>103</v>
      </c>
      <c r="B59" s="9" t="s">
        <v>104</v>
      </c>
      <c r="C59" s="4">
        <v>410</v>
      </c>
      <c r="D59" s="4"/>
      <c r="E59" s="4"/>
      <c r="F59" s="4"/>
      <c r="G59" s="4"/>
      <c r="H59" s="5">
        <f t="shared" si="14"/>
        <v>410</v>
      </c>
    </row>
    <row r="60" spans="1:8" ht="31.5" hidden="1" customHeight="1">
      <c r="A60" s="7" t="s">
        <v>105</v>
      </c>
      <c r="B60" s="9" t="s">
        <v>106</v>
      </c>
      <c r="C60" s="4">
        <v>10000</v>
      </c>
      <c r="D60" s="4"/>
      <c r="E60" s="4"/>
      <c r="F60" s="4"/>
      <c r="G60" s="4"/>
      <c r="H60" s="5">
        <f t="shared" si="14"/>
        <v>10000</v>
      </c>
    </row>
    <row r="61" spans="1:8" ht="47.25" hidden="1" customHeight="1">
      <c r="A61" s="7" t="s">
        <v>107</v>
      </c>
      <c r="B61" s="9" t="s">
        <v>108</v>
      </c>
      <c r="C61" s="4">
        <v>165240</v>
      </c>
      <c r="D61" s="4"/>
      <c r="E61" s="4"/>
      <c r="F61" s="4"/>
      <c r="G61" s="4"/>
      <c r="H61" s="5">
        <f t="shared" si="14"/>
        <v>165240</v>
      </c>
    </row>
    <row r="62" spans="1:8" ht="47.25" hidden="1" customHeight="1">
      <c r="A62" s="7" t="s">
        <v>109</v>
      </c>
      <c r="B62" s="9" t="s">
        <v>110</v>
      </c>
      <c r="C62" s="4">
        <v>18</v>
      </c>
      <c r="D62" s="4"/>
      <c r="E62" s="4"/>
      <c r="F62" s="4"/>
      <c r="G62" s="4"/>
      <c r="H62" s="5">
        <f t="shared" si="14"/>
        <v>18</v>
      </c>
    </row>
    <row r="63" spans="1:8" ht="63" hidden="1" customHeight="1">
      <c r="A63" s="7" t="s">
        <v>111</v>
      </c>
      <c r="B63" s="9" t="s">
        <v>112</v>
      </c>
      <c r="C63" s="4">
        <v>50</v>
      </c>
      <c r="D63" s="4"/>
      <c r="E63" s="4"/>
      <c r="F63" s="4"/>
      <c r="G63" s="4"/>
      <c r="H63" s="5">
        <f t="shared" si="14"/>
        <v>50</v>
      </c>
    </row>
    <row r="64" spans="1:8" ht="78.75" hidden="1" customHeight="1">
      <c r="A64" s="7" t="s">
        <v>113</v>
      </c>
      <c r="B64" s="9" t="s">
        <v>114</v>
      </c>
      <c r="C64" s="4">
        <v>6500</v>
      </c>
      <c r="D64" s="4"/>
      <c r="E64" s="4"/>
      <c r="F64" s="4"/>
      <c r="G64" s="4"/>
      <c r="H64" s="5">
        <f t="shared" si="14"/>
        <v>6500</v>
      </c>
    </row>
    <row r="65" spans="1:9" ht="94.5" hidden="1" customHeight="1">
      <c r="A65" s="7" t="s">
        <v>115</v>
      </c>
      <c r="B65" s="9" t="s">
        <v>116</v>
      </c>
      <c r="C65" s="4"/>
      <c r="D65" s="4"/>
      <c r="E65" s="4"/>
      <c r="F65" s="4"/>
      <c r="G65" s="4"/>
      <c r="H65" s="5"/>
    </row>
    <row r="66" spans="1:9" ht="31.5" hidden="1" customHeight="1">
      <c r="A66" s="7" t="s">
        <v>117</v>
      </c>
      <c r="B66" s="9" t="s">
        <v>118</v>
      </c>
      <c r="C66" s="4">
        <v>15066.8</v>
      </c>
      <c r="D66" s="4"/>
      <c r="E66" s="4"/>
      <c r="F66" s="4"/>
      <c r="G66" s="4"/>
      <c r="H66" s="5">
        <f t="shared" si="14"/>
        <v>15066.8</v>
      </c>
    </row>
    <row r="67" spans="1:9" ht="15.75" hidden="1" customHeight="1">
      <c r="A67" s="7" t="s">
        <v>119</v>
      </c>
      <c r="B67" s="9" t="s">
        <v>120</v>
      </c>
      <c r="C67" s="4">
        <f t="shared" ref="C67:H67" si="15">C68</f>
        <v>5305.1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  <c r="H67" s="5">
        <f t="shared" si="15"/>
        <v>5305.1</v>
      </c>
    </row>
    <row r="68" spans="1:9" ht="15.75" hidden="1" customHeight="1">
      <c r="A68" s="7" t="s">
        <v>121</v>
      </c>
      <c r="B68" s="9" t="s">
        <v>122</v>
      </c>
      <c r="C68" s="4">
        <v>5305.1</v>
      </c>
      <c r="D68" s="4"/>
      <c r="E68" s="4"/>
      <c r="F68" s="4"/>
      <c r="G68" s="4"/>
      <c r="H68" s="5">
        <f>SUM(C68:G68)</f>
        <v>5305.1</v>
      </c>
    </row>
    <row r="69" spans="1:9" ht="16.5" customHeight="1">
      <c r="A69" s="10" t="s">
        <v>123</v>
      </c>
      <c r="B69" s="10" t="s">
        <v>124</v>
      </c>
      <c r="C69" s="6">
        <f t="shared" ref="C69:H69" si="16">C70+C178+C183+C189+C198+C241</f>
        <v>14910410.340000002</v>
      </c>
      <c r="D69" s="6">
        <f t="shared" si="16"/>
        <v>-459531.90000000014</v>
      </c>
      <c r="E69" s="6">
        <f t="shared" si="16"/>
        <v>0</v>
      </c>
      <c r="F69" s="6">
        <f t="shared" si="16"/>
        <v>0</v>
      </c>
      <c r="G69" s="6">
        <f t="shared" si="16"/>
        <v>0</v>
      </c>
      <c r="H69" s="6">
        <f t="shared" si="16"/>
        <v>14450878.440000003</v>
      </c>
    </row>
    <row r="70" spans="1:9" ht="47.25">
      <c r="A70" s="10" t="s">
        <v>125</v>
      </c>
      <c r="B70" s="10" t="s">
        <v>126</v>
      </c>
      <c r="C70" s="3">
        <f t="shared" ref="C70:H70" si="17">C71+C78+C120+C156</f>
        <v>14188913.140000001</v>
      </c>
      <c r="D70" s="3">
        <f t="shared" si="17"/>
        <v>-489365.30000000016</v>
      </c>
      <c r="E70" s="3">
        <f t="shared" si="17"/>
        <v>0</v>
      </c>
      <c r="F70" s="3">
        <f t="shared" si="17"/>
        <v>0</v>
      </c>
      <c r="G70" s="3">
        <f t="shared" si="17"/>
        <v>0</v>
      </c>
      <c r="H70" s="3">
        <f t="shared" si="17"/>
        <v>13699547.840000002</v>
      </c>
    </row>
    <row r="71" spans="1:9" ht="31.5">
      <c r="A71" s="10" t="s">
        <v>127</v>
      </c>
      <c r="B71" s="10" t="s">
        <v>128</v>
      </c>
      <c r="C71" s="3">
        <f t="shared" ref="C71:H71" si="18">C72+C76+C74</f>
        <v>7488866.1399999997</v>
      </c>
      <c r="D71" s="3">
        <f t="shared" si="18"/>
        <v>0</v>
      </c>
      <c r="E71" s="3">
        <f t="shared" si="18"/>
        <v>0</v>
      </c>
      <c r="F71" s="3">
        <f t="shared" si="18"/>
        <v>0</v>
      </c>
      <c r="G71" s="3">
        <f t="shared" si="18"/>
        <v>0</v>
      </c>
      <c r="H71" s="3">
        <f t="shared" si="18"/>
        <v>7488866.1399999997</v>
      </c>
      <c r="I71" s="11"/>
    </row>
    <row r="72" spans="1:9" ht="15.75" customHeight="1">
      <c r="A72" s="9" t="s">
        <v>129</v>
      </c>
      <c r="B72" s="9" t="s">
        <v>130</v>
      </c>
      <c r="C72" s="4">
        <f t="shared" ref="C72:H72" si="19">C73</f>
        <v>6375853.2999999998</v>
      </c>
      <c r="D72" s="4">
        <f t="shared" si="19"/>
        <v>0</v>
      </c>
      <c r="E72" s="4">
        <f t="shared" si="19"/>
        <v>0</v>
      </c>
      <c r="F72" s="4">
        <f t="shared" si="19"/>
        <v>0</v>
      </c>
      <c r="G72" s="4">
        <f t="shared" si="19"/>
        <v>0</v>
      </c>
      <c r="H72" s="4">
        <f t="shared" si="19"/>
        <v>6375853.2999999998</v>
      </c>
    </row>
    <row r="73" spans="1:9" ht="31.5" customHeight="1">
      <c r="A73" s="9" t="s">
        <v>131</v>
      </c>
      <c r="B73" s="9" t="s">
        <v>132</v>
      </c>
      <c r="C73" s="4">
        <f>6375853+0.3</f>
        <v>6375853.2999999998</v>
      </c>
      <c r="D73" s="4"/>
      <c r="E73" s="4"/>
      <c r="F73" s="4"/>
      <c r="G73" s="4"/>
      <c r="H73" s="4">
        <f>SUM(C73:G73)</f>
        <v>6375853.2999999998</v>
      </c>
    </row>
    <row r="74" spans="1:9" ht="31.5">
      <c r="A74" s="9" t="s">
        <v>133</v>
      </c>
      <c r="B74" s="9" t="s">
        <v>134</v>
      </c>
      <c r="C74" s="5">
        <f t="shared" ref="C74:H74" si="20">C75</f>
        <v>1041959.84</v>
      </c>
      <c r="D74" s="4">
        <f t="shared" si="20"/>
        <v>0</v>
      </c>
      <c r="E74" s="4">
        <f t="shared" si="20"/>
        <v>0</v>
      </c>
      <c r="F74" s="4">
        <f t="shared" si="20"/>
        <v>0</v>
      </c>
      <c r="G74" s="4">
        <f t="shared" si="20"/>
        <v>0</v>
      </c>
      <c r="H74" s="5">
        <f t="shared" si="20"/>
        <v>1041959.84</v>
      </c>
    </row>
    <row r="75" spans="1:9" ht="47.25">
      <c r="A75" s="9" t="s">
        <v>379</v>
      </c>
      <c r="B75" s="9" t="s">
        <v>135</v>
      </c>
      <c r="C75" s="5">
        <f>1003116.84+38843</f>
        <v>1041959.84</v>
      </c>
      <c r="D75" s="4"/>
      <c r="E75" s="4"/>
      <c r="F75" s="4"/>
      <c r="G75" s="4"/>
      <c r="H75" s="5">
        <f>SUM(C75:G75)</f>
        <v>1041959.84</v>
      </c>
    </row>
    <row r="76" spans="1:9" ht="48.75" customHeight="1">
      <c r="A76" s="9" t="s">
        <v>136</v>
      </c>
      <c r="B76" s="9" t="s">
        <v>370</v>
      </c>
      <c r="C76" s="4">
        <f t="shared" ref="C76:H76" si="21">C77</f>
        <v>71053</v>
      </c>
      <c r="D76" s="4">
        <f t="shared" si="21"/>
        <v>0</v>
      </c>
      <c r="E76" s="4">
        <f t="shared" si="21"/>
        <v>0</v>
      </c>
      <c r="F76" s="4">
        <f t="shared" si="21"/>
        <v>0</v>
      </c>
      <c r="G76" s="4">
        <f t="shared" si="21"/>
        <v>0</v>
      </c>
      <c r="H76" s="4">
        <f t="shared" si="21"/>
        <v>71053</v>
      </c>
    </row>
    <row r="77" spans="1:9" ht="64.5" customHeight="1">
      <c r="A77" s="9" t="s">
        <v>137</v>
      </c>
      <c r="B77" s="9" t="s">
        <v>371</v>
      </c>
      <c r="C77" s="4">
        <f>55214+15839</f>
        <v>71053</v>
      </c>
      <c r="D77" s="4"/>
      <c r="E77" s="4"/>
      <c r="F77" s="4"/>
      <c r="G77" s="4"/>
      <c r="H77" s="4">
        <f>SUM(C77:G77)</f>
        <v>71053</v>
      </c>
    </row>
    <row r="78" spans="1:9" ht="33" customHeight="1">
      <c r="A78" s="12" t="s">
        <v>138</v>
      </c>
      <c r="B78" s="12" t="s">
        <v>372</v>
      </c>
      <c r="C78" s="2">
        <f>C79+C80+C81+C84+C90+C91+C97+C98+C99+C100+C101+C102+C103+C104+C105+C106+C107+C108+C109+C110+C111+C112+C113+C115+C116+C117+C118+C92+C93+C94+C95+C96+C119</f>
        <v>2907250.8</v>
      </c>
      <c r="D78" s="2">
        <f t="shared" ref="D78:H78" si="22">D79+D80+D81+D84+D90+D91+D97+D98+D99+D100+D101+D102+D103+D104+D105+D106+D107+D108+D109+D110+D111+D112+D113+D115+D116+D117+D118+D92+D93+D94+D95+D96+D119</f>
        <v>151803.9</v>
      </c>
      <c r="E78" s="2">
        <f t="shared" si="22"/>
        <v>0</v>
      </c>
      <c r="F78" s="2">
        <f t="shared" si="22"/>
        <v>0</v>
      </c>
      <c r="G78" s="2">
        <f t="shared" si="22"/>
        <v>0</v>
      </c>
      <c r="H78" s="2">
        <f t="shared" si="22"/>
        <v>3059054.6999999997</v>
      </c>
    </row>
    <row r="79" spans="1:9" ht="31.5">
      <c r="A79" s="7" t="s">
        <v>139</v>
      </c>
      <c r="B79" s="7" t="s">
        <v>140</v>
      </c>
      <c r="C79" s="4">
        <v>10681.1</v>
      </c>
      <c r="D79" s="4"/>
      <c r="E79" s="4"/>
      <c r="F79" s="4"/>
      <c r="G79" s="4"/>
      <c r="H79" s="4">
        <f t="shared" ref="H79:H96" si="23">SUM(C79:G79)</f>
        <v>10681.1</v>
      </c>
    </row>
    <row r="80" spans="1:9" ht="31.5">
      <c r="A80" s="7" t="s">
        <v>141</v>
      </c>
      <c r="B80" s="7" t="s">
        <v>140</v>
      </c>
      <c r="C80" s="4">
        <f>67900-3932.5</f>
        <v>63967.5</v>
      </c>
      <c r="D80" s="4"/>
      <c r="E80" s="4"/>
      <c r="F80" s="4"/>
      <c r="G80" s="4"/>
      <c r="H80" s="4">
        <f t="shared" si="23"/>
        <v>63967.5</v>
      </c>
    </row>
    <row r="81" spans="1:8" ht="47.25">
      <c r="A81" s="7" t="s">
        <v>142</v>
      </c>
      <c r="B81" s="7" t="s">
        <v>143</v>
      </c>
      <c r="C81" s="5">
        <f>C82+C83</f>
        <v>182600</v>
      </c>
      <c r="D81" s="5">
        <f t="shared" ref="D81:H81" si="24">D82+D83</f>
        <v>-2600</v>
      </c>
      <c r="E81" s="5">
        <f t="shared" si="24"/>
        <v>0</v>
      </c>
      <c r="F81" s="5">
        <f t="shared" si="24"/>
        <v>0</v>
      </c>
      <c r="G81" s="5">
        <f t="shared" si="24"/>
        <v>0</v>
      </c>
      <c r="H81" s="4">
        <f t="shared" si="24"/>
        <v>180000</v>
      </c>
    </row>
    <row r="82" spans="1:8" ht="63">
      <c r="A82" s="7" t="s">
        <v>144</v>
      </c>
      <c r="B82" s="7" t="s">
        <v>145</v>
      </c>
      <c r="C82" s="4">
        <f>182600-4000</f>
        <v>178600</v>
      </c>
      <c r="D82" s="4">
        <v>-2600</v>
      </c>
      <c r="E82" s="5"/>
      <c r="F82" s="5"/>
      <c r="G82" s="5"/>
      <c r="H82" s="4">
        <f t="shared" si="23"/>
        <v>176000</v>
      </c>
    </row>
    <row r="83" spans="1:8" ht="63">
      <c r="A83" s="7" t="s">
        <v>146</v>
      </c>
      <c r="B83" s="7" t="s">
        <v>145</v>
      </c>
      <c r="C83" s="4">
        <v>4000</v>
      </c>
      <c r="D83" s="4"/>
      <c r="E83" s="5"/>
      <c r="F83" s="5"/>
      <c r="G83" s="5"/>
      <c r="H83" s="4">
        <f t="shared" si="23"/>
        <v>4000</v>
      </c>
    </row>
    <row r="84" spans="1:8" ht="33" customHeight="1">
      <c r="A84" s="9" t="s">
        <v>147</v>
      </c>
      <c r="B84" s="9" t="s">
        <v>148</v>
      </c>
      <c r="C84" s="4">
        <f>C85+C86+C87+C88+C89</f>
        <v>122607.8</v>
      </c>
      <c r="D84" s="4">
        <f t="shared" ref="D84:H84" si="25">D85+D86+D87+D88+D89</f>
        <v>150000</v>
      </c>
      <c r="E84" s="4">
        <f t="shared" si="25"/>
        <v>0</v>
      </c>
      <c r="F84" s="4">
        <f t="shared" si="25"/>
        <v>0</v>
      </c>
      <c r="G84" s="4">
        <f t="shared" si="25"/>
        <v>0</v>
      </c>
      <c r="H84" s="4">
        <f t="shared" si="25"/>
        <v>272607.8</v>
      </c>
    </row>
    <row r="85" spans="1:8" ht="33" customHeight="1">
      <c r="A85" s="9" t="s">
        <v>149</v>
      </c>
      <c r="B85" s="9" t="s">
        <v>150</v>
      </c>
      <c r="C85" s="4">
        <v>2500</v>
      </c>
      <c r="D85" s="4"/>
      <c r="E85" s="4"/>
      <c r="F85" s="4"/>
      <c r="G85" s="4"/>
      <c r="H85" s="4">
        <f t="shared" si="23"/>
        <v>2500</v>
      </c>
    </row>
    <row r="86" spans="1:8" ht="33" customHeight="1">
      <c r="A86" s="9" t="s">
        <v>151</v>
      </c>
      <c r="B86" s="9" t="s">
        <v>150</v>
      </c>
      <c r="C86" s="4">
        <v>32500</v>
      </c>
      <c r="D86" s="4"/>
      <c r="E86" s="4"/>
      <c r="F86" s="4"/>
      <c r="G86" s="4"/>
      <c r="H86" s="4">
        <f t="shared" si="23"/>
        <v>32500</v>
      </c>
    </row>
    <row r="87" spans="1:8" ht="33" customHeight="1">
      <c r="A87" s="9" t="s">
        <v>368</v>
      </c>
      <c r="B87" s="9" t="s">
        <v>150</v>
      </c>
      <c r="C87" s="4">
        <f>35550+28600</f>
        <v>64150</v>
      </c>
      <c r="D87" s="4"/>
      <c r="E87" s="4"/>
      <c r="F87" s="4"/>
      <c r="G87" s="4"/>
      <c r="H87" s="4">
        <f t="shared" si="23"/>
        <v>64150</v>
      </c>
    </row>
    <row r="88" spans="1:8" ht="32.25" customHeight="1">
      <c r="A88" s="9" t="s">
        <v>380</v>
      </c>
      <c r="B88" s="9" t="s">
        <v>150</v>
      </c>
      <c r="C88" s="4">
        <v>23457.8</v>
      </c>
      <c r="D88" s="4"/>
      <c r="E88" s="4"/>
      <c r="F88" s="4"/>
      <c r="G88" s="4"/>
      <c r="H88" s="4">
        <f t="shared" si="23"/>
        <v>23457.8</v>
      </c>
    </row>
    <row r="89" spans="1:8" ht="33.75" customHeight="1">
      <c r="A89" s="9" t="s">
        <v>423</v>
      </c>
      <c r="B89" s="9" t="s">
        <v>150</v>
      </c>
      <c r="C89" s="4"/>
      <c r="D89" s="4">
        <v>150000</v>
      </c>
      <c r="E89" s="4"/>
      <c r="F89" s="4"/>
      <c r="G89" s="4"/>
      <c r="H89" s="4">
        <f t="shared" si="23"/>
        <v>150000</v>
      </c>
    </row>
    <row r="90" spans="1:8" ht="48" customHeight="1">
      <c r="A90" s="7" t="s">
        <v>152</v>
      </c>
      <c r="B90" s="7" t="s">
        <v>153</v>
      </c>
      <c r="C90" s="4">
        <v>88368.4</v>
      </c>
      <c r="D90" s="4"/>
      <c r="E90" s="4"/>
      <c r="F90" s="4"/>
      <c r="G90" s="4"/>
      <c r="H90" s="4">
        <f t="shared" si="23"/>
        <v>88368.4</v>
      </c>
    </row>
    <row r="91" spans="1:8" ht="31.5">
      <c r="A91" s="7" t="s">
        <v>154</v>
      </c>
      <c r="B91" s="7" t="s">
        <v>155</v>
      </c>
      <c r="C91" s="4">
        <v>1600</v>
      </c>
      <c r="D91" s="4"/>
      <c r="E91" s="4"/>
      <c r="F91" s="4"/>
      <c r="G91" s="4"/>
      <c r="H91" s="4">
        <f t="shared" si="23"/>
        <v>1600</v>
      </c>
    </row>
    <row r="92" spans="1:8" ht="47.25">
      <c r="A92" s="7" t="s">
        <v>386</v>
      </c>
      <c r="B92" s="7" t="s">
        <v>439</v>
      </c>
      <c r="C92" s="4">
        <v>9941.1</v>
      </c>
      <c r="D92" s="4">
        <v>4403.8999999999996</v>
      </c>
      <c r="E92" s="4"/>
      <c r="F92" s="4"/>
      <c r="G92" s="4"/>
      <c r="H92" s="4">
        <f t="shared" si="23"/>
        <v>14345</v>
      </c>
    </row>
    <row r="93" spans="1:8" ht="64.5" customHeight="1">
      <c r="A93" s="7" t="s">
        <v>401</v>
      </c>
      <c r="B93" s="7" t="s">
        <v>400</v>
      </c>
      <c r="C93" s="4">
        <v>42770.6</v>
      </c>
      <c r="D93" s="4"/>
      <c r="E93" s="4"/>
      <c r="F93" s="4"/>
      <c r="G93" s="4"/>
      <c r="H93" s="4">
        <f t="shared" si="23"/>
        <v>42770.6</v>
      </c>
    </row>
    <row r="94" spans="1:8" ht="81.75" customHeight="1">
      <c r="A94" s="7" t="s">
        <v>404</v>
      </c>
      <c r="B94" s="7" t="s">
        <v>414</v>
      </c>
      <c r="C94" s="4">
        <v>5417.9</v>
      </c>
      <c r="D94" s="4"/>
      <c r="E94" s="4"/>
      <c r="F94" s="4"/>
      <c r="G94" s="4"/>
      <c r="H94" s="4">
        <f t="shared" si="23"/>
        <v>5417.9</v>
      </c>
    </row>
    <row r="95" spans="1:8" ht="65.25" customHeight="1">
      <c r="A95" s="7" t="s">
        <v>397</v>
      </c>
      <c r="B95" s="7" t="s">
        <v>415</v>
      </c>
      <c r="C95" s="4">
        <v>6403.5</v>
      </c>
      <c r="D95" s="4"/>
      <c r="E95" s="4"/>
      <c r="F95" s="4"/>
      <c r="G95" s="4"/>
      <c r="H95" s="4">
        <f t="shared" si="23"/>
        <v>6403.5</v>
      </c>
    </row>
    <row r="96" spans="1:8" ht="32.25" customHeight="1">
      <c r="A96" s="7" t="s">
        <v>395</v>
      </c>
      <c r="B96" s="7" t="s">
        <v>396</v>
      </c>
      <c r="C96" s="4">
        <v>80380</v>
      </c>
      <c r="D96" s="4"/>
      <c r="E96" s="4"/>
      <c r="F96" s="4"/>
      <c r="G96" s="4"/>
      <c r="H96" s="4">
        <f t="shared" si="23"/>
        <v>80380</v>
      </c>
    </row>
    <row r="97" spans="1:8" ht="78.75" customHeight="1">
      <c r="A97" s="9" t="s">
        <v>156</v>
      </c>
      <c r="B97" s="9" t="s">
        <v>351</v>
      </c>
      <c r="C97" s="4">
        <f>199482.1-30895.4</f>
        <v>168586.7</v>
      </c>
      <c r="D97" s="4"/>
      <c r="E97" s="4"/>
      <c r="F97" s="4"/>
      <c r="G97" s="4"/>
      <c r="H97" s="4">
        <f t="shared" ref="H97:H134" si="26">SUM(C97:G97)</f>
        <v>168586.7</v>
      </c>
    </row>
    <row r="98" spans="1:8" ht="82.5" customHeight="1">
      <c r="A98" s="9" t="s">
        <v>442</v>
      </c>
      <c r="B98" s="9" t="s">
        <v>416</v>
      </c>
      <c r="C98" s="4">
        <f>44993+4246.4</f>
        <v>49239.4</v>
      </c>
      <c r="D98" s="4"/>
      <c r="E98" s="4"/>
      <c r="F98" s="4"/>
      <c r="G98" s="4"/>
      <c r="H98" s="4">
        <f t="shared" si="26"/>
        <v>49239.4</v>
      </c>
    </row>
    <row r="99" spans="1:8" ht="51" customHeight="1">
      <c r="A99" s="9" t="s">
        <v>157</v>
      </c>
      <c r="B99" s="9" t="s">
        <v>158</v>
      </c>
      <c r="C99" s="4">
        <v>4049.6</v>
      </c>
      <c r="D99" s="4"/>
      <c r="E99" s="4"/>
      <c r="F99" s="4"/>
      <c r="G99" s="4"/>
      <c r="H99" s="4">
        <f t="shared" si="26"/>
        <v>4049.6</v>
      </c>
    </row>
    <row r="100" spans="1:8" ht="48.75" customHeight="1">
      <c r="A100" s="9" t="s">
        <v>159</v>
      </c>
      <c r="B100" s="9" t="s">
        <v>160</v>
      </c>
      <c r="C100" s="4">
        <v>55.7</v>
      </c>
      <c r="D100" s="4"/>
      <c r="E100" s="4"/>
      <c r="F100" s="4"/>
      <c r="G100" s="4"/>
      <c r="H100" s="4">
        <f t="shared" si="26"/>
        <v>55.7</v>
      </c>
    </row>
    <row r="101" spans="1:8" ht="47.25">
      <c r="A101" s="9" t="s">
        <v>161</v>
      </c>
      <c r="B101" s="9" t="s">
        <v>162</v>
      </c>
      <c r="C101" s="4">
        <v>10000</v>
      </c>
      <c r="D101" s="4"/>
      <c r="E101" s="4"/>
      <c r="F101" s="4"/>
      <c r="G101" s="4"/>
      <c r="H101" s="4">
        <f t="shared" si="26"/>
        <v>10000</v>
      </c>
    </row>
    <row r="102" spans="1:8" ht="81.75" customHeight="1">
      <c r="A102" s="9" t="s">
        <v>163</v>
      </c>
      <c r="B102" s="9" t="s">
        <v>164</v>
      </c>
      <c r="C102" s="4">
        <v>51160</v>
      </c>
      <c r="D102" s="4"/>
      <c r="E102" s="4"/>
      <c r="F102" s="4"/>
      <c r="G102" s="4"/>
      <c r="H102" s="4">
        <f t="shared" si="26"/>
        <v>51160</v>
      </c>
    </row>
    <row r="103" spans="1:8" ht="98.25" customHeight="1">
      <c r="A103" s="9" t="s">
        <v>165</v>
      </c>
      <c r="B103" s="9" t="s">
        <v>420</v>
      </c>
      <c r="C103" s="4">
        <v>95200</v>
      </c>
      <c r="D103" s="4"/>
      <c r="E103" s="4"/>
      <c r="F103" s="4"/>
      <c r="G103" s="4"/>
      <c r="H103" s="4">
        <f t="shared" si="26"/>
        <v>95200</v>
      </c>
    </row>
    <row r="104" spans="1:8" ht="78.75" customHeight="1">
      <c r="A104" s="9" t="s">
        <v>166</v>
      </c>
      <c r="B104" s="9" t="s">
        <v>167</v>
      </c>
      <c r="C104" s="4">
        <v>2500</v>
      </c>
      <c r="D104" s="4"/>
      <c r="E104" s="4"/>
      <c r="F104" s="4"/>
      <c r="G104" s="4"/>
      <c r="H104" s="4">
        <f t="shared" si="26"/>
        <v>2500</v>
      </c>
    </row>
    <row r="105" spans="1:8" ht="63" customHeight="1">
      <c r="A105" s="9" t="s">
        <v>168</v>
      </c>
      <c r="B105" s="9" t="s">
        <v>169</v>
      </c>
      <c r="C105" s="4">
        <v>256194.5</v>
      </c>
      <c r="D105" s="4"/>
      <c r="E105" s="4"/>
      <c r="F105" s="4"/>
      <c r="G105" s="4"/>
      <c r="H105" s="4">
        <f t="shared" si="26"/>
        <v>256194.5</v>
      </c>
    </row>
    <row r="106" spans="1:8" ht="32.25" customHeight="1">
      <c r="A106" s="9" t="s">
        <v>170</v>
      </c>
      <c r="B106" s="9" t="s">
        <v>171</v>
      </c>
      <c r="C106" s="4">
        <v>171252.7</v>
      </c>
      <c r="D106" s="4"/>
      <c r="E106" s="4"/>
      <c r="F106" s="4"/>
      <c r="G106" s="4"/>
      <c r="H106" s="4">
        <f t="shared" si="26"/>
        <v>171252.7</v>
      </c>
    </row>
    <row r="107" spans="1:8" ht="47.25">
      <c r="A107" s="9" t="s">
        <v>172</v>
      </c>
      <c r="B107" s="9" t="s">
        <v>381</v>
      </c>
      <c r="C107" s="4">
        <v>669257.69999999995</v>
      </c>
      <c r="D107" s="4"/>
      <c r="E107" s="4"/>
      <c r="F107" s="4"/>
      <c r="G107" s="4"/>
      <c r="H107" s="4">
        <f t="shared" si="26"/>
        <v>669257.69999999995</v>
      </c>
    </row>
    <row r="108" spans="1:8" ht="47.25">
      <c r="A108" s="9" t="s">
        <v>173</v>
      </c>
      <c r="B108" s="9" t="s">
        <v>417</v>
      </c>
      <c r="C108" s="4">
        <v>20000</v>
      </c>
      <c r="D108" s="4"/>
      <c r="E108" s="4"/>
      <c r="F108" s="4"/>
      <c r="G108" s="4"/>
      <c r="H108" s="4">
        <f t="shared" si="26"/>
        <v>20000</v>
      </c>
    </row>
    <row r="109" spans="1:8" ht="79.5" customHeight="1">
      <c r="A109" s="9" t="s">
        <v>174</v>
      </c>
      <c r="B109" s="9" t="s">
        <v>175</v>
      </c>
      <c r="C109" s="4">
        <v>82473</v>
      </c>
      <c r="D109" s="4"/>
      <c r="E109" s="4"/>
      <c r="F109" s="4"/>
      <c r="G109" s="4"/>
      <c r="H109" s="4">
        <f t="shared" si="26"/>
        <v>82473</v>
      </c>
    </row>
    <row r="110" spans="1:8" ht="96" customHeight="1">
      <c r="A110" s="9" t="s">
        <v>176</v>
      </c>
      <c r="B110" s="9" t="s">
        <v>421</v>
      </c>
      <c r="C110" s="4">
        <v>493564.5</v>
      </c>
      <c r="D110" s="4"/>
      <c r="E110" s="4"/>
      <c r="F110" s="4"/>
      <c r="G110" s="4"/>
      <c r="H110" s="4">
        <f t="shared" si="26"/>
        <v>493564.5</v>
      </c>
    </row>
    <row r="111" spans="1:8" ht="81" customHeight="1">
      <c r="A111" s="9" t="s">
        <v>177</v>
      </c>
      <c r="B111" s="9" t="s">
        <v>178</v>
      </c>
      <c r="C111" s="4">
        <v>500</v>
      </c>
      <c r="D111" s="4"/>
      <c r="E111" s="4"/>
      <c r="F111" s="4"/>
      <c r="G111" s="4"/>
      <c r="H111" s="4">
        <f t="shared" si="26"/>
        <v>500</v>
      </c>
    </row>
    <row r="112" spans="1:8" ht="47.25">
      <c r="A112" s="9" t="s">
        <v>179</v>
      </c>
      <c r="B112" s="9" t="s">
        <v>180</v>
      </c>
      <c r="C112" s="4">
        <v>4420.8999999999996</v>
      </c>
      <c r="D112" s="4"/>
      <c r="E112" s="4"/>
      <c r="F112" s="4"/>
      <c r="G112" s="4"/>
      <c r="H112" s="4">
        <f t="shared" si="26"/>
        <v>4420.8999999999996</v>
      </c>
    </row>
    <row r="113" spans="1:8" ht="33" customHeight="1">
      <c r="A113" s="9" t="s">
        <v>181</v>
      </c>
      <c r="B113" s="9" t="s">
        <v>182</v>
      </c>
      <c r="C113" s="4">
        <v>9765</v>
      </c>
      <c r="D113" s="4"/>
      <c r="E113" s="4"/>
      <c r="F113" s="4"/>
      <c r="G113" s="4"/>
      <c r="H113" s="4">
        <f t="shared" si="26"/>
        <v>9765</v>
      </c>
    </row>
    <row r="114" spans="1:8" ht="33" customHeight="1">
      <c r="A114" s="9" t="s">
        <v>440</v>
      </c>
      <c r="B114" s="9" t="s">
        <v>441</v>
      </c>
      <c r="C114" s="4">
        <f t="shared" ref="C114:H114" si="27">C115</f>
        <v>35161</v>
      </c>
      <c r="D114" s="4">
        <f t="shared" si="27"/>
        <v>0</v>
      </c>
      <c r="E114" s="4">
        <f t="shared" si="27"/>
        <v>0</v>
      </c>
      <c r="F114" s="4">
        <f t="shared" si="27"/>
        <v>0</v>
      </c>
      <c r="G114" s="4">
        <f t="shared" si="27"/>
        <v>0</v>
      </c>
      <c r="H114" s="4">
        <f t="shared" si="27"/>
        <v>35161</v>
      </c>
    </row>
    <row r="115" spans="1:8" ht="33" customHeight="1">
      <c r="A115" s="9" t="s">
        <v>183</v>
      </c>
      <c r="B115" s="9" t="s">
        <v>184</v>
      </c>
      <c r="C115" s="4">
        <v>35161</v>
      </c>
      <c r="D115" s="4"/>
      <c r="E115" s="4"/>
      <c r="F115" s="4"/>
      <c r="G115" s="4"/>
      <c r="H115" s="4">
        <f t="shared" si="26"/>
        <v>35161</v>
      </c>
    </row>
    <row r="116" spans="1:8" ht="63">
      <c r="A116" s="9" t="s">
        <v>185</v>
      </c>
      <c r="B116" s="9" t="s">
        <v>186</v>
      </c>
      <c r="C116" s="4">
        <v>15000</v>
      </c>
      <c r="D116" s="4"/>
      <c r="E116" s="4"/>
      <c r="F116" s="4"/>
      <c r="G116" s="4"/>
      <c r="H116" s="4">
        <f t="shared" si="26"/>
        <v>15000</v>
      </c>
    </row>
    <row r="117" spans="1:8" ht="97.5" customHeight="1">
      <c r="A117" s="9" t="s">
        <v>187</v>
      </c>
      <c r="B117" s="9" t="s">
        <v>188</v>
      </c>
      <c r="C117" s="4">
        <v>321.7</v>
      </c>
      <c r="D117" s="4"/>
      <c r="E117" s="4"/>
      <c r="F117" s="4"/>
      <c r="G117" s="4"/>
      <c r="H117" s="4">
        <f t="shared" si="26"/>
        <v>321.7</v>
      </c>
    </row>
    <row r="118" spans="1:8" ht="96" customHeight="1">
      <c r="A118" s="9" t="s">
        <v>367</v>
      </c>
      <c r="B118" s="9" t="s">
        <v>366</v>
      </c>
      <c r="C118" s="4">
        <v>104225.9</v>
      </c>
      <c r="D118" s="4"/>
      <c r="E118" s="4"/>
      <c r="F118" s="4"/>
      <c r="G118" s="4"/>
      <c r="H118" s="4">
        <f t="shared" si="26"/>
        <v>104225.9</v>
      </c>
    </row>
    <row r="119" spans="1:8" ht="63">
      <c r="A119" s="9" t="s">
        <v>398</v>
      </c>
      <c r="B119" s="9" t="s">
        <v>399</v>
      </c>
      <c r="C119" s="4">
        <v>49584.6</v>
      </c>
      <c r="D119" s="4"/>
      <c r="E119" s="4"/>
      <c r="F119" s="4"/>
      <c r="G119" s="4"/>
      <c r="H119" s="4">
        <f t="shared" si="26"/>
        <v>49584.6</v>
      </c>
    </row>
    <row r="120" spans="1:8" s="19" customFormat="1" ht="31.5">
      <c r="A120" s="10" t="s">
        <v>189</v>
      </c>
      <c r="B120" s="10" t="s">
        <v>190</v>
      </c>
      <c r="C120" s="2">
        <f>C121+C123+C125+C126+C127+C129+C131+C133+C134+C139+C141+C143+C145+C146+C150+C155+C148+C152+C137+C135</f>
        <v>3407809.8000000007</v>
      </c>
      <c r="D120" s="2">
        <f t="shared" ref="D120:H120" si="28">D121+D123+D125+D126+D127+D129+D131+D133+D134+D139+D141+D143+D145+D146+D150+D155+D148+D152+D137+D135</f>
        <v>-481789.70000000013</v>
      </c>
      <c r="E120" s="2">
        <f t="shared" si="28"/>
        <v>0</v>
      </c>
      <c r="F120" s="2">
        <f t="shared" si="28"/>
        <v>0</v>
      </c>
      <c r="G120" s="2">
        <f t="shared" si="28"/>
        <v>0</v>
      </c>
      <c r="H120" s="2">
        <f t="shared" si="28"/>
        <v>2926020.1000000006</v>
      </c>
    </row>
    <row r="121" spans="1:8" ht="31.5">
      <c r="A121" s="9" t="s">
        <v>191</v>
      </c>
      <c r="B121" s="9" t="s">
        <v>192</v>
      </c>
      <c r="C121" s="4">
        <f t="shared" ref="C121:H121" si="29">C122</f>
        <v>1082037.9000000001</v>
      </c>
      <c r="D121" s="4">
        <f t="shared" si="29"/>
        <v>0</v>
      </c>
      <c r="E121" s="4">
        <f t="shared" si="29"/>
        <v>0</v>
      </c>
      <c r="F121" s="4">
        <f t="shared" si="29"/>
        <v>0</v>
      </c>
      <c r="G121" s="4">
        <f t="shared" si="29"/>
        <v>0</v>
      </c>
      <c r="H121" s="4">
        <f t="shared" si="29"/>
        <v>1082037.9000000001</v>
      </c>
    </row>
    <row r="122" spans="1:8" ht="48" customHeight="1">
      <c r="A122" s="9" t="s">
        <v>193</v>
      </c>
      <c r="B122" s="9" t="s">
        <v>194</v>
      </c>
      <c r="C122" s="4">
        <f>1033576.8+48461.1</f>
        <v>1082037.9000000001</v>
      </c>
      <c r="D122" s="4"/>
      <c r="E122" s="4"/>
      <c r="F122" s="4"/>
      <c r="G122" s="4"/>
      <c r="H122" s="4">
        <f t="shared" si="26"/>
        <v>1082037.9000000001</v>
      </c>
    </row>
    <row r="123" spans="1:8" ht="66" customHeight="1">
      <c r="A123" s="9" t="s">
        <v>195</v>
      </c>
      <c r="B123" s="9" t="s">
        <v>376</v>
      </c>
      <c r="C123" s="4">
        <f t="shared" ref="C123:H123" si="30">C124</f>
        <v>100731.59999999999</v>
      </c>
      <c r="D123" s="4">
        <f t="shared" si="30"/>
        <v>0</v>
      </c>
      <c r="E123" s="4">
        <f t="shared" si="30"/>
        <v>0</v>
      </c>
      <c r="F123" s="4">
        <f t="shared" si="30"/>
        <v>0</v>
      </c>
      <c r="G123" s="4">
        <f t="shared" si="30"/>
        <v>0</v>
      </c>
      <c r="H123" s="4">
        <f t="shared" si="30"/>
        <v>100731.59999999999</v>
      </c>
    </row>
    <row r="124" spans="1:8" ht="78.75" customHeight="1">
      <c r="A124" s="9" t="s">
        <v>196</v>
      </c>
      <c r="B124" s="9" t="s">
        <v>377</v>
      </c>
      <c r="C124" s="4">
        <f>92657.2+8074.4</f>
        <v>100731.59999999999</v>
      </c>
      <c r="D124" s="4"/>
      <c r="E124" s="4"/>
      <c r="F124" s="4"/>
      <c r="G124" s="4"/>
      <c r="H124" s="4">
        <f t="shared" si="26"/>
        <v>100731.59999999999</v>
      </c>
    </row>
    <row r="125" spans="1:8" ht="78.75" hidden="1" customHeight="1">
      <c r="A125" s="9" t="s">
        <v>360</v>
      </c>
      <c r="B125" s="9" t="s">
        <v>378</v>
      </c>
      <c r="C125" s="4">
        <f>410469.8-410469.8</f>
        <v>0</v>
      </c>
      <c r="D125" s="4"/>
      <c r="E125" s="4"/>
      <c r="F125" s="4"/>
      <c r="G125" s="4"/>
      <c r="H125" s="4">
        <f t="shared" si="26"/>
        <v>0</v>
      </c>
    </row>
    <row r="126" spans="1:8" ht="78.75" hidden="1" customHeight="1">
      <c r="A126" s="9" t="s">
        <v>361</v>
      </c>
      <c r="B126" s="9" t="s">
        <v>378</v>
      </c>
      <c r="C126" s="4">
        <f>49938.5-49938.5</f>
        <v>0</v>
      </c>
      <c r="D126" s="4"/>
      <c r="E126" s="4"/>
      <c r="F126" s="4"/>
      <c r="G126" s="4"/>
      <c r="H126" s="4">
        <f t="shared" si="26"/>
        <v>0</v>
      </c>
    </row>
    <row r="127" spans="1:8" ht="63">
      <c r="A127" s="9" t="s">
        <v>197</v>
      </c>
      <c r="B127" s="9" t="s">
        <v>198</v>
      </c>
      <c r="C127" s="4">
        <f t="shared" ref="C127:H127" si="31">C128</f>
        <v>540</v>
      </c>
      <c r="D127" s="4">
        <f t="shared" si="31"/>
        <v>0</v>
      </c>
      <c r="E127" s="4">
        <f t="shared" si="31"/>
        <v>0</v>
      </c>
      <c r="F127" s="4">
        <f t="shared" si="31"/>
        <v>0</v>
      </c>
      <c r="G127" s="4">
        <f t="shared" si="31"/>
        <v>0</v>
      </c>
      <c r="H127" s="4">
        <f t="shared" si="31"/>
        <v>540</v>
      </c>
    </row>
    <row r="128" spans="1:8" ht="64.5" customHeight="1">
      <c r="A128" s="9" t="s">
        <v>199</v>
      </c>
      <c r="B128" s="9" t="s">
        <v>200</v>
      </c>
      <c r="C128" s="4">
        <v>540</v>
      </c>
      <c r="D128" s="4"/>
      <c r="E128" s="4"/>
      <c r="F128" s="4"/>
      <c r="G128" s="4"/>
      <c r="H128" s="4">
        <f t="shared" si="26"/>
        <v>540</v>
      </c>
    </row>
    <row r="129" spans="1:8" ht="62.25" customHeight="1">
      <c r="A129" s="9" t="s">
        <v>201</v>
      </c>
      <c r="B129" s="9" t="s">
        <v>202</v>
      </c>
      <c r="C129" s="4">
        <f t="shared" ref="C129:H129" si="32">C130</f>
        <v>578.6</v>
      </c>
      <c r="D129" s="4">
        <f t="shared" si="32"/>
        <v>0</v>
      </c>
      <c r="E129" s="4">
        <f t="shared" si="32"/>
        <v>0</v>
      </c>
      <c r="F129" s="4">
        <f t="shared" si="32"/>
        <v>0</v>
      </c>
      <c r="G129" s="4">
        <f t="shared" si="32"/>
        <v>0</v>
      </c>
      <c r="H129" s="4">
        <f t="shared" si="32"/>
        <v>578.6</v>
      </c>
    </row>
    <row r="130" spans="1:8" ht="63.75" customHeight="1">
      <c r="A130" s="9" t="s">
        <v>203</v>
      </c>
      <c r="B130" s="9" t="s">
        <v>204</v>
      </c>
      <c r="C130" s="4">
        <v>578.6</v>
      </c>
      <c r="D130" s="4"/>
      <c r="E130" s="4"/>
      <c r="F130" s="4"/>
      <c r="G130" s="4"/>
      <c r="H130" s="4">
        <f t="shared" si="26"/>
        <v>578.6</v>
      </c>
    </row>
    <row r="131" spans="1:8" ht="47.25" customHeight="1">
      <c r="A131" s="9" t="s">
        <v>205</v>
      </c>
      <c r="B131" s="9" t="s">
        <v>206</v>
      </c>
      <c r="C131" s="4">
        <f t="shared" ref="C131:H131" si="33">C132</f>
        <v>23755.5</v>
      </c>
      <c r="D131" s="4">
        <f t="shared" si="33"/>
        <v>0</v>
      </c>
      <c r="E131" s="4">
        <f t="shared" si="33"/>
        <v>0</v>
      </c>
      <c r="F131" s="4">
        <f t="shared" si="33"/>
        <v>0</v>
      </c>
      <c r="G131" s="4">
        <f t="shared" si="33"/>
        <v>0</v>
      </c>
      <c r="H131" s="4">
        <f t="shared" si="33"/>
        <v>23755.5</v>
      </c>
    </row>
    <row r="132" spans="1:8" ht="47.25" customHeight="1">
      <c r="A132" s="9" t="s">
        <v>207</v>
      </c>
      <c r="B132" s="9" t="s">
        <v>208</v>
      </c>
      <c r="C132" s="4">
        <f>25570.5-1815</f>
        <v>23755.5</v>
      </c>
      <c r="D132" s="4"/>
      <c r="E132" s="4"/>
      <c r="F132" s="4"/>
      <c r="G132" s="4"/>
      <c r="H132" s="4">
        <f t="shared" si="26"/>
        <v>23755.5</v>
      </c>
    </row>
    <row r="133" spans="1:8" ht="94.5" hidden="1" customHeight="1">
      <c r="A133" s="9" t="s">
        <v>364</v>
      </c>
      <c r="B133" s="9" t="s">
        <v>363</v>
      </c>
      <c r="C133" s="4">
        <f>1.1-1.1</f>
        <v>0</v>
      </c>
      <c r="D133" s="4"/>
      <c r="E133" s="4"/>
      <c r="F133" s="4"/>
      <c r="G133" s="4"/>
      <c r="H133" s="4">
        <f t="shared" si="26"/>
        <v>0</v>
      </c>
    </row>
    <row r="134" spans="1:8" ht="81" hidden="1" customHeight="1">
      <c r="A134" s="9" t="s">
        <v>365</v>
      </c>
      <c r="B134" s="9" t="s">
        <v>362</v>
      </c>
      <c r="C134" s="4">
        <f>5.3-5.3</f>
        <v>0</v>
      </c>
      <c r="D134" s="4"/>
      <c r="E134" s="4"/>
      <c r="F134" s="4"/>
      <c r="G134" s="4"/>
      <c r="H134" s="4">
        <f t="shared" si="26"/>
        <v>0</v>
      </c>
    </row>
    <row r="135" spans="1:8" ht="32.25" customHeight="1">
      <c r="A135" s="9" t="s">
        <v>431</v>
      </c>
      <c r="B135" s="9" t="s">
        <v>433</v>
      </c>
      <c r="C135" s="4">
        <f>C136</f>
        <v>0</v>
      </c>
      <c r="D135" s="4">
        <f t="shared" ref="D135:H135" si="34">D136</f>
        <v>359491.3</v>
      </c>
      <c r="E135" s="4">
        <f t="shared" si="34"/>
        <v>0</v>
      </c>
      <c r="F135" s="4">
        <f t="shared" si="34"/>
        <v>0</v>
      </c>
      <c r="G135" s="4">
        <f t="shared" si="34"/>
        <v>0</v>
      </c>
      <c r="H135" s="4">
        <f t="shared" si="34"/>
        <v>359491.3</v>
      </c>
    </row>
    <row r="136" spans="1:8" ht="47.25">
      <c r="A136" s="9" t="s">
        <v>432</v>
      </c>
      <c r="B136" s="9" t="s">
        <v>434</v>
      </c>
      <c r="C136" s="4"/>
      <c r="D136" s="4">
        <v>359491.3</v>
      </c>
      <c r="E136" s="4"/>
      <c r="F136" s="4"/>
      <c r="G136" s="4"/>
      <c r="H136" s="4">
        <f t="shared" ref="H136:H203" si="35">SUM(C136:G136)</f>
        <v>359491.3</v>
      </c>
    </row>
    <row r="137" spans="1:8" ht="32.25" customHeight="1">
      <c r="A137" s="9" t="s">
        <v>427</v>
      </c>
      <c r="B137" s="9" t="s">
        <v>429</v>
      </c>
      <c r="C137" s="4">
        <f>C138</f>
        <v>0</v>
      </c>
      <c r="D137" s="4">
        <f t="shared" ref="D137:H137" si="36">D138</f>
        <v>14847.6</v>
      </c>
      <c r="E137" s="4">
        <f t="shared" si="36"/>
        <v>0</v>
      </c>
      <c r="F137" s="4">
        <f t="shared" si="36"/>
        <v>0</v>
      </c>
      <c r="G137" s="4">
        <f t="shared" si="36"/>
        <v>0</v>
      </c>
      <c r="H137" s="4">
        <f t="shared" si="36"/>
        <v>14847.6</v>
      </c>
    </row>
    <row r="138" spans="1:8" ht="47.25">
      <c r="A138" s="9" t="s">
        <v>428</v>
      </c>
      <c r="B138" s="9" t="s">
        <v>430</v>
      </c>
      <c r="C138" s="4"/>
      <c r="D138" s="4">
        <v>14847.6</v>
      </c>
      <c r="E138" s="4"/>
      <c r="F138" s="4"/>
      <c r="G138" s="4"/>
      <c r="H138" s="4">
        <f t="shared" si="35"/>
        <v>14847.6</v>
      </c>
    </row>
    <row r="139" spans="1:8" ht="47.25">
      <c r="A139" s="7" t="s">
        <v>209</v>
      </c>
      <c r="B139" s="7" t="s">
        <v>210</v>
      </c>
      <c r="C139" s="4">
        <f t="shared" ref="C139:H139" si="37">C140</f>
        <v>13261.8</v>
      </c>
      <c r="D139" s="4">
        <f t="shared" si="37"/>
        <v>0</v>
      </c>
      <c r="E139" s="4">
        <f t="shared" si="37"/>
        <v>0</v>
      </c>
      <c r="F139" s="4">
        <f t="shared" si="37"/>
        <v>0</v>
      </c>
      <c r="G139" s="4">
        <f t="shared" si="37"/>
        <v>0</v>
      </c>
      <c r="H139" s="4">
        <f t="shared" si="37"/>
        <v>13261.8</v>
      </c>
    </row>
    <row r="140" spans="1:8" ht="66" customHeight="1">
      <c r="A140" s="7" t="s">
        <v>211</v>
      </c>
      <c r="B140" s="7" t="s">
        <v>212</v>
      </c>
      <c r="C140" s="4">
        <f>6315.3+6946.5</f>
        <v>13261.8</v>
      </c>
      <c r="D140" s="4"/>
      <c r="E140" s="4"/>
      <c r="F140" s="4"/>
      <c r="G140" s="4"/>
      <c r="H140" s="4">
        <f t="shared" si="35"/>
        <v>13261.8</v>
      </c>
    </row>
    <row r="141" spans="1:8" ht="49.5" customHeight="1">
      <c r="A141" s="7" t="s">
        <v>213</v>
      </c>
      <c r="B141" s="7" t="s">
        <v>214</v>
      </c>
      <c r="C141" s="4">
        <f t="shared" ref="C141:H141" si="38">C142</f>
        <v>395007.80000000005</v>
      </c>
      <c r="D141" s="4">
        <f t="shared" si="38"/>
        <v>0</v>
      </c>
      <c r="E141" s="4">
        <f t="shared" si="38"/>
        <v>0</v>
      </c>
      <c r="F141" s="4">
        <f t="shared" si="38"/>
        <v>0</v>
      </c>
      <c r="G141" s="4">
        <f t="shared" si="38"/>
        <v>0</v>
      </c>
      <c r="H141" s="4">
        <f t="shared" si="38"/>
        <v>395007.80000000005</v>
      </c>
    </row>
    <row r="142" spans="1:8" ht="66.75" customHeight="1">
      <c r="A142" s="7" t="s">
        <v>215</v>
      </c>
      <c r="B142" s="7" t="s">
        <v>216</v>
      </c>
      <c r="C142" s="4">
        <f>472643.7-77635.9</f>
        <v>395007.80000000005</v>
      </c>
      <c r="D142" s="4"/>
      <c r="E142" s="4"/>
      <c r="F142" s="4"/>
      <c r="G142" s="4"/>
      <c r="H142" s="4">
        <f t="shared" si="35"/>
        <v>395007.80000000005</v>
      </c>
    </row>
    <row r="143" spans="1:8" ht="83.25" customHeight="1">
      <c r="A143" s="7" t="s">
        <v>217</v>
      </c>
      <c r="B143" s="7" t="s">
        <v>218</v>
      </c>
      <c r="C143" s="4">
        <f t="shared" ref="C143:H143" si="39">C144</f>
        <v>25076.6</v>
      </c>
      <c r="D143" s="4">
        <f t="shared" si="39"/>
        <v>0</v>
      </c>
      <c r="E143" s="4">
        <f t="shared" si="39"/>
        <v>0</v>
      </c>
      <c r="F143" s="4">
        <f t="shared" si="39"/>
        <v>0</v>
      </c>
      <c r="G143" s="4">
        <f t="shared" si="39"/>
        <v>0</v>
      </c>
      <c r="H143" s="4">
        <f t="shared" si="39"/>
        <v>25076.6</v>
      </c>
    </row>
    <row r="144" spans="1:8" ht="94.5">
      <c r="A144" s="7" t="s">
        <v>219</v>
      </c>
      <c r="B144" s="9" t="s">
        <v>352</v>
      </c>
      <c r="C144" s="4">
        <f>12276.5+12800.1</f>
        <v>25076.6</v>
      </c>
      <c r="D144" s="4"/>
      <c r="E144" s="4"/>
      <c r="F144" s="4"/>
      <c r="G144" s="4"/>
      <c r="H144" s="4">
        <f t="shared" si="35"/>
        <v>25076.6</v>
      </c>
    </row>
    <row r="145" spans="1:8" ht="112.5" hidden="1" customHeight="1">
      <c r="A145" s="7" t="s">
        <v>358</v>
      </c>
      <c r="B145" s="9" t="s">
        <v>359</v>
      </c>
      <c r="C145" s="4">
        <f>14400.2+636757.3-14400.2</f>
        <v>636757.30000000005</v>
      </c>
      <c r="D145" s="4">
        <v>-636757.30000000005</v>
      </c>
      <c r="E145" s="4"/>
      <c r="F145" s="4"/>
      <c r="G145" s="4"/>
      <c r="H145" s="4">
        <f t="shared" si="35"/>
        <v>0</v>
      </c>
    </row>
    <row r="146" spans="1:8" ht="94.5">
      <c r="A146" s="7" t="s">
        <v>220</v>
      </c>
      <c r="B146" s="9" t="s">
        <v>353</v>
      </c>
      <c r="C146" s="4">
        <f t="shared" ref="C146:H146" si="40">C147</f>
        <v>0</v>
      </c>
      <c r="D146" s="4">
        <f t="shared" si="40"/>
        <v>204094</v>
      </c>
      <c r="E146" s="4">
        <f t="shared" si="40"/>
        <v>0</v>
      </c>
      <c r="F146" s="4">
        <f t="shared" si="40"/>
        <v>0</v>
      </c>
      <c r="G146" s="4">
        <f t="shared" si="40"/>
        <v>0</v>
      </c>
      <c r="H146" s="4">
        <f t="shared" si="40"/>
        <v>204094</v>
      </c>
    </row>
    <row r="147" spans="1:8" ht="94.5" customHeight="1">
      <c r="A147" s="7" t="s">
        <v>221</v>
      </c>
      <c r="B147" s="9" t="s">
        <v>354</v>
      </c>
      <c r="C147" s="4">
        <f>281082.2-281082.2</f>
        <v>0</v>
      </c>
      <c r="D147" s="4">
        <v>204094</v>
      </c>
      <c r="E147" s="4"/>
      <c r="F147" s="4"/>
      <c r="G147" s="4"/>
      <c r="H147" s="4">
        <f t="shared" si="35"/>
        <v>204094</v>
      </c>
    </row>
    <row r="148" spans="1:8" ht="111" customHeight="1">
      <c r="A148" s="7" t="s">
        <v>387</v>
      </c>
      <c r="B148" s="9" t="s">
        <v>418</v>
      </c>
      <c r="C148" s="4">
        <f>C149</f>
        <v>151127.5</v>
      </c>
      <c r="D148" s="4">
        <f t="shared" ref="D148:H148" si="41">D149</f>
        <v>0</v>
      </c>
      <c r="E148" s="4">
        <f t="shared" si="41"/>
        <v>0</v>
      </c>
      <c r="F148" s="4">
        <f t="shared" si="41"/>
        <v>0</v>
      </c>
      <c r="G148" s="4">
        <f t="shared" si="41"/>
        <v>0</v>
      </c>
      <c r="H148" s="4">
        <f t="shared" si="41"/>
        <v>151127.5</v>
      </c>
    </row>
    <row r="149" spans="1:8" ht="110.25" customHeight="1">
      <c r="A149" s="7" t="s">
        <v>388</v>
      </c>
      <c r="B149" s="9" t="s">
        <v>419</v>
      </c>
      <c r="C149" s="4">
        <v>151127.5</v>
      </c>
      <c r="D149" s="4"/>
      <c r="E149" s="4"/>
      <c r="F149" s="4"/>
      <c r="G149" s="4"/>
      <c r="H149" s="4">
        <f t="shared" si="35"/>
        <v>151127.5</v>
      </c>
    </row>
    <row r="150" spans="1:8" ht="94.5">
      <c r="A150" s="7" t="s">
        <v>222</v>
      </c>
      <c r="B150" s="9" t="s">
        <v>223</v>
      </c>
      <c r="C150" s="4">
        <f t="shared" ref="C150:H150" si="42">C151</f>
        <v>50927.5</v>
      </c>
      <c r="D150" s="4">
        <f t="shared" si="42"/>
        <v>0</v>
      </c>
      <c r="E150" s="4">
        <f t="shared" si="42"/>
        <v>0</v>
      </c>
      <c r="F150" s="4">
        <f t="shared" si="42"/>
        <v>0</v>
      </c>
      <c r="G150" s="4">
        <f t="shared" si="42"/>
        <v>0</v>
      </c>
      <c r="H150" s="4">
        <f t="shared" si="42"/>
        <v>50927.5</v>
      </c>
    </row>
    <row r="151" spans="1:8" ht="95.25" customHeight="1">
      <c r="A151" s="7" t="s">
        <v>224</v>
      </c>
      <c r="B151" s="9" t="s">
        <v>225</v>
      </c>
      <c r="C151" s="4">
        <f>54636.8-3709.3</f>
        <v>50927.5</v>
      </c>
      <c r="D151" s="4"/>
      <c r="E151" s="4"/>
      <c r="F151" s="4"/>
      <c r="G151" s="4"/>
      <c r="H151" s="4">
        <f t="shared" si="35"/>
        <v>50927.5</v>
      </c>
    </row>
    <row r="152" spans="1:8" ht="110.25">
      <c r="A152" s="7" t="s">
        <v>382</v>
      </c>
      <c r="B152" s="7" t="s">
        <v>384</v>
      </c>
      <c r="C152" s="4">
        <f>C153</f>
        <v>421362.10000000003</v>
      </c>
      <c r="D152" s="4">
        <f t="shared" ref="D152:H152" si="43">D153</f>
        <v>0</v>
      </c>
      <c r="E152" s="4">
        <f t="shared" si="43"/>
        <v>0</v>
      </c>
      <c r="F152" s="4">
        <f t="shared" si="43"/>
        <v>0</v>
      </c>
      <c r="G152" s="4">
        <f t="shared" si="43"/>
        <v>0</v>
      </c>
      <c r="H152" s="4">
        <f t="shared" si="43"/>
        <v>421362.10000000003</v>
      </c>
    </row>
    <row r="153" spans="1:8" ht="110.25" customHeight="1">
      <c r="A153" s="7" t="s">
        <v>383</v>
      </c>
      <c r="B153" s="7" t="s">
        <v>385</v>
      </c>
      <c r="C153" s="4">
        <f>460414.7-39052.6</f>
        <v>421362.10000000003</v>
      </c>
      <c r="D153" s="4"/>
      <c r="E153" s="4"/>
      <c r="F153" s="4"/>
      <c r="G153" s="4"/>
      <c r="H153" s="4">
        <f t="shared" si="35"/>
        <v>421362.10000000003</v>
      </c>
    </row>
    <row r="154" spans="1:8" ht="15.75" hidden="1" customHeight="1">
      <c r="A154" s="7" t="s">
        <v>373</v>
      </c>
      <c r="B154" s="9" t="s">
        <v>375</v>
      </c>
      <c r="C154" s="4">
        <f>C155</f>
        <v>506645.6</v>
      </c>
      <c r="D154" s="4">
        <f t="shared" ref="D154:G154" si="44">D155</f>
        <v>-423465.3</v>
      </c>
      <c r="E154" s="4">
        <f t="shared" si="44"/>
        <v>0</v>
      </c>
      <c r="F154" s="4">
        <f t="shared" si="44"/>
        <v>0</v>
      </c>
      <c r="G154" s="4">
        <f t="shared" si="44"/>
        <v>0</v>
      </c>
      <c r="H154" s="4">
        <f t="shared" si="35"/>
        <v>83180.299999999988</v>
      </c>
    </row>
    <row r="155" spans="1:8" ht="32.25" customHeight="1">
      <c r="A155" s="7" t="s">
        <v>374</v>
      </c>
      <c r="B155" s="9" t="s">
        <v>438</v>
      </c>
      <c r="C155" s="4">
        <f>424753.4-2000-2940-2207.3+604.1+3.2-1.5-122.4+84891.5-29.8-2045.2-180+5919.6</f>
        <v>506645.6</v>
      </c>
      <c r="D155" s="4">
        <v>-423465.3</v>
      </c>
      <c r="E155" s="4"/>
      <c r="F155" s="4"/>
      <c r="G155" s="4"/>
      <c r="H155" s="4">
        <f t="shared" si="35"/>
        <v>83180.299999999988</v>
      </c>
    </row>
    <row r="156" spans="1:8" s="19" customFormat="1" ht="22.5" customHeight="1">
      <c r="A156" s="12" t="s">
        <v>226</v>
      </c>
      <c r="B156" s="12" t="s">
        <v>227</v>
      </c>
      <c r="C156" s="2">
        <f>C157+C159+C161+C165+C167+C163+C171+C174+C175+C176+C172+C170</f>
        <v>384986.4</v>
      </c>
      <c r="D156" s="2">
        <f t="shared" ref="D156:H156" si="45">D157+D159+D161+D165+D167+D163+D171+D174+D175+D176+D172+D170</f>
        <v>-159379.5</v>
      </c>
      <c r="E156" s="2">
        <f t="shared" si="45"/>
        <v>0</v>
      </c>
      <c r="F156" s="2">
        <f t="shared" si="45"/>
        <v>0</v>
      </c>
      <c r="G156" s="2">
        <f t="shared" si="45"/>
        <v>0</v>
      </c>
      <c r="H156" s="2">
        <f t="shared" si="45"/>
        <v>225606.90000000002</v>
      </c>
    </row>
    <row r="157" spans="1:8" ht="47.25">
      <c r="A157" s="9" t="s">
        <v>228</v>
      </c>
      <c r="B157" s="9" t="s">
        <v>229</v>
      </c>
      <c r="C157" s="4">
        <f t="shared" ref="C157:H157" si="46">C158</f>
        <v>13525.3</v>
      </c>
      <c r="D157" s="4">
        <f t="shared" si="46"/>
        <v>0</v>
      </c>
      <c r="E157" s="4">
        <f t="shared" si="46"/>
        <v>0</v>
      </c>
      <c r="F157" s="4">
        <f t="shared" si="46"/>
        <v>0</v>
      </c>
      <c r="G157" s="4">
        <f t="shared" si="46"/>
        <v>0</v>
      </c>
      <c r="H157" s="4">
        <f t="shared" si="46"/>
        <v>13525.3</v>
      </c>
    </row>
    <row r="158" spans="1:8" ht="49.5" customHeight="1">
      <c r="A158" s="9" t="s">
        <v>230</v>
      </c>
      <c r="B158" s="9" t="s">
        <v>231</v>
      </c>
      <c r="C158" s="4">
        <v>13525.3</v>
      </c>
      <c r="D158" s="4"/>
      <c r="E158" s="4"/>
      <c r="F158" s="4"/>
      <c r="G158" s="4"/>
      <c r="H158" s="4">
        <f t="shared" si="35"/>
        <v>13525.3</v>
      </c>
    </row>
    <row r="159" spans="1:8" ht="47.25">
      <c r="A159" s="9" t="s">
        <v>232</v>
      </c>
      <c r="B159" s="9" t="s">
        <v>233</v>
      </c>
      <c r="C159" s="4">
        <f t="shared" ref="C159:H159" si="47">C160</f>
        <v>2135.1</v>
      </c>
      <c r="D159" s="4">
        <f t="shared" si="47"/>
        <v>0</v>
      </c>
      <c r="E159" s="4">
        <f t="shared" si="47"/>
        <v>0</v>
      </c>
      <c r="F159" s="4">
        <f t="shared" si="47"/>
        <v>0</v>
      </c>
      <c r="G159" s="4">
        <f t="shared" si="47"/>
        <v>0</v>
      </c>
      <c r="H159" s="4">
        <f t="shared" si="47"/>
        <v>2135.1</v>
      </c>
    </row>
    <row r="160" spans="1:8" ht="47.25">
      <c r="A160" s="9" t="s">
        <v>234</v>
      </c>
      <c r="B160" s="9" t="s">
        <v>235</v>
      </c>
      <c r="C160" s="4">
        <v>2135.1</v>
      </c>
      <c r="D160" s="4"/>
      <c r="E160" s="4"/>
      <c r="F160" s="4"/>
      <c r="G160" s="4"/>
      <c r="H160" s="4">
        <f t="shared" si="35"/>
        <v>2135.1</v>
      </c>
    </row>
    <row r="161" spans="1:8" ht="48.75" customHeight="1">
      <c r="A161" s="9" t="s">
        <v>236</v>
      </c>
      <c r="B161" s="9" t="s">
        <v>237</v>
      </c>
      <c r="C161" s="4">
        <f t="shared" ref="C161:H161" si="48">C162</f>
        <v>8948</v>
      </c>
      <c r="D161" s="4">
        <f t="shared" si="48"/>
        <v>0</v>
      </c>
      <c r="E161" s="4">
        <f t="shared" si="48"/>
        <v>0</v>
      </c>
      <c r="F161" s="4">
        <f t="shared" si="48"/>
        <v>0</v>
      </c>
      <c r="G161" s="4">
        <f t="shared" si="48"/>
        <v>0</v>
      </c>
      <c r="H161" s="4">
        <f t="shared" si="48"/>
        <v>8948</v>
      </c>
    </row>
    <row r="162" spans="1:8" ht="64.5" customHeight="1">
      <c r="A162" s="9" t="s">
        <v>238</v>
      </c>
      <c r="B162" s="9" t="s">
        <v>239</v>
      </c>
      <c r="C162" s="4">
        <f>9344-396</f>
        <v>8948</v>
      </c>
      <c r="D162" s="4"/>
      <c r="E162" s="4"/>
      <c r="F162" s="4"/>
      <c r="G162" s="4"/>
      <c r="H162" s="4">
        <f t="shared" si="35"/>
        <v>8948</v>
      </c>
    </row>
    <row r="163" spans="1:8" ht="47.25">
      <c r="A163" s="9" t="s">
        <v>410</v>
      </c>
      <c r="B163" s="9" t="s">
        <v>411</v>
      </c>
      <c r="C163" s="4">
        <f>C164</f>
        <v>281082.2</v>
      </c>
      <c r="D163" s="4">
        <f t="shared" ref="D163:H163" si="49">D164</f>
        <v>-174379.5</v>
      </c>
      <c r="E163" s="4">
        <f t="shared" si="49"/>
        <v>0</v>
      </c>
      <c r="F163" s="4">
        <f t="shared" si="49"/>
        <v>0</v>
      </c>
      <c r="G163" s="4">
        <f t="shared" si="49"/>
        <v>0</v>
      </c>
      <c r="H163" s="4">
        <f t="shared" si="49"/>
        <v>106702.70000000001</v>
      </c>
    </row>
    <row r="164" spans="1:8" ht="78.75">
      <c r="A164" s="9" t="s">
        <v>412</v>
      </c>
      <c r="B164" s="9" t="s">
        <v>413</v>
      </c>
      <c r="C164" s="4">
        <v>281082.2</v>
      </c>
      <c r="D164" s="4">
        <f>-24362.1-150017.4</f>
        <v>-174379.5</v>
      </c>
      <c r="E164" s="4"/>
      <c r="F164" s="4"/>
      <c r="G164" s="4"/>
      <c r="H164" s="4">
        <f t="shared" si="35"/>
        <v>106702.70000000001</v>
      </c>
    </row>
    <row r="165" spans="1:8" ht="62.25" hidden="1" customHeight="1">
      <c r="A165" s="9" t="s">
        <v>240</v>
      </c>
      <c r="B165" s="9" t="s">
        <v>241</v>
      </c>
      <c r="C165" s="4">
        <f t="shared" ref="C165:H165" si="50">C166</f>
        <v>0</v>
      </c>
      <c r="D165" s="4">
        <f t="shared" si="50"/>
        <v>0</v>
      </c>
      <c r="E165" s="4">
        <f t="shared" si="50"/>
        <v>0</v>
      </c>
      <c r="F165" s="4">
        <f t="shared" si="50"/>
        <v>0</v>
      </c>
      <c r="G165" s="4">
        <f t="shared" si="50"/>
        <v>0</v>
      </c>
      <c r="H165" s="4">
        <f t="shared" si="50"/>
        <v>0</v>
      </c>
    </row>
    <row r="166" spans="1:8" ht="78.75" hidden="1" customHeight="1">
      <c r="A166" s="9" t="s">
        <v>242</v>
      </c>
      <c r="B166" s="9" t="s">
        <v>243</v>
      </c>
      <c r="C166" s="4">
        <f>3279-3279</f>
        <v>0</v>
      </c>
      <c r="D166" s="4"/>
      <c r="E166" s="4"/>
      <c r="F166" s="4"/>
      <c r="G166" s="4"/>
      <c r="H166" s="4">
        <f t="shared" si="35"/>
        <v>0</v>
      </c>
    </row>
    <row r="167" spans="1:8" ht="109.5" customHeight="1">
      <c r="A167" s="9" t="s">
        <v>356</v>
      </c>
      <c r="B167" s="9" t="s">
        <v>355</v>
      </c>
      <c r="C167" s="4">
        <f>C169+C168</f>
        <v>1584</v>
      </c>
      <c r="D167" s="4">
        <f t="shared" ref="D167:H167" si="51">D169+D168</f>
        <v>0</v>
      </c>
      <c r="E167" s="4">
        <f t="shared" si="51"/>
        <v>0</v>
      </c>
      <c r="F167" s="4">
        <f t="shared" si="51"/>
        <v>0</v>
      </c>
      <c r="G167" s="4">
        <f t="shared" si="51"/>
        <v>0</v>
      </c>
      <c r="H167" s="4">
        <f t="shared" si="51"/>
        <v>1584</v>
      </c>
    </row>
    <row r="168" spans="1:8" ht="126">
      <c r="A168" s="9" t="s">
        <v>426</v>
      </c>
      <c r="B168" s="9" t="s">
        <v>443</v>
      </c>
      <c r="C168" s="4"/>
      <c r="D168" s="4">
        <v>64</v>
      </c>
      <c r="E168" s="4"/>
      <c r="F168" s="4"/>
      <c r="G168" s="4"/>
      <c r="H168" s="4">
        <f t="shared" si="35"/>
        <v>64</v>
      </c>
    </row>
    <row r="169" spans="1:8" ht="126">
      <c r="A169" s="9" t="s">
        <v>357</v>
      </c>
      <c r="B169" s="9" t="s">
        <v>443</v>
      </c>
      <c r="C169" s="4">
        <v>1584</v>
      </c>
      <c r="D169" s="4">
        <v>-64</v>
      </c>
      <c r="E169" s="4"/>
      <c r="F169" s="4"/>
      <c r="G169" s="4"/>
      <c r="H169" s="4">
        <f t="shared" si="35"/>
        <v>1520</v>
      </c>
    </row>
    <row r="170" spans="1:8" ht="47.25">
      <c r="A170" s="9" t="s">
        <v>424</v>
      </c>
      <c r="B170" s="9" t="s">
        <v>425</v>
      </c>
      <c r="C170" s="4"/>
      <c r="D170" s="4">
        <v>15000</v>
      </c>
      <c r="E170" s="4"/>
      <c r="F170" s="4"/>
      <c r="G170" s="4"/>
      <c r="H170" s="4">
        <f t="shared" si="35"/>
        <v>15000</v>
      </c>
    </row>
    <row r="171" spans="1:8" ht="79.5" customHeight="1">
      <c r="A171" s="9" t="s">
        <v>437</v>
      </c>
      <c r="B171" s="9" t="s">
        <v>405</v>
      </c>
      <c r="C171" s="4">
        <v>26571</v>
      </c>
      <c r="D171" s="4"/>
      <c r="E171" s="4"/>
      <c r="F171" s="4"/>
      <c r="G171" s="4"/>
      <c r="H171" s="4">
        <f t="shared" si="35"/>
        <v>26571</v>
      </c>
    </row>
    <row r="172" spans="1:8" ht="143.25" customHeight="1">
      <c r="A172" s="9" t="s">
        <v>389</v>
      </c>
      <c r="B172" s="9" t="s">
        <v>391</v>
      </c>
      <c r="C172" s="4">
        <f>C173</f>
        <v>14400.2</v>
      </c>
      <c r="D172" s="4">
        <f t="shared" ref="D172:H172" si="52">D173</f>
        <v>0</v>
      </c>
      <c r="E172" s="4">
        <f t="shared" si="52"/>
        <v>0</v>
      </c>
      <c r="F172" s="4">
        <f t="shared" si="52"/>
        <v>0</v>
      </c>
      <c r="G172" s="4">
        <f t="shared" si="52"/>
        <v>0</v>
      </c>
      <c r="H172" s="4">
        <f t="shared" si="52"/>
        <v>14400.2</v>
      </c>
    </row>
    <row r="173" spans="1:8" ht="160.5" customHeight="1">
      <c r="A173" s="9" t="s">
        <v>390</v>
      </c>
      <c r="B173" s="9" t="s">
        <v>392</v>
      </c>
      <c r="C173" s="4">
        <v>14400.2</v>
      </c>
      <c r="D173" s="4"/>
      <c r="E173" s="4"/>
      <c r="F173" s="4"/>
      <c r="G173" s="4"/>
      <c r="H173" s="4">
        <f t="shared" si="35"/>
        <v>14400.2</v>
      </c>
    </row>
    <row r="174" spans="1:8" ht="174.75" customHeight="1">
      <c r="A174" s="9" t="s">
        <v>402</v>
      </c>
      <c r="B174" s="9" t="s">
        <v>403</v>
      </c>
      <c r="C174" s="4">
        <v>27992.1</v>
      </c>
      <c r="D174" s="4"/>
      <c r="E174" s="4"/>
      <c r="F174" s="4"/>
      <c r="G174" s="4"/>
      <c r="H174" s="4">
        <f t="shared" si="35"/>
        <v>27992.1</v>
      </c>
    </row>
    <row r="175" spans="1:8" ht="94.5">
      <c r="A175" s="9" t="s">
        <v>393</v>
      </c>
      <c r="B175" s="9" t="s">
        <v>394</v>
      </c>
      <c r="C175" s="4">
        <v>7366.7</v>
      </c>
      <c r="D175" s="4"/>
      <c r="E175" s="4"/>
      <c r="F175" s="4"/>
      <c r="G175" s="4"/>
      <c r="H175" s="4">
        <f t="shared" si="35"/>
        <v>7366.7</v>
      </c>
    </row>
    <row r="176" spans="1:8" ht="47.25">
      <c r="A176" s="9" t="s">
        <v>406</v>
      </c>
      <c r="B176" s="9" t="s">
        <v>408</v>
      </c>
      <c r="C176" s="4">
        <f>C177</f>
        <v>1381.8</v>
      </c>
      <c r="D176" s="4">
        <f t="shared" ref="D176:H176" si="53">D177</f>
        <v>0</v>
      </c>
      <c r="E176" s="4">
        <f t="shared" si="53"/>
        <v>0</v>
      </c>
      <c r="F176" s="4">
        <f t="shared" si="53"/>
        <v>0</v>
      </c>
      <c r="G176" s="4">
        <f t="shared" si="53"/>
        <v>0</v>
      </c>
      <c r="H176" s="4">
        <f t="shared" si="53"/>
        <v>1381.8</v>
      </c>
    </row>
    <row r="177" spans="1:8" ht="63">
      <c r="A177" s="9" t="s">
        <v>407</v>
      </c>
      <c r="B177" s="9" t="s">
        <v>409</v>
      </c>
      <c r="C177" s="4">
        <v>1381.8</v>
      </c>
      <c r="D177" s="4"/>
      <c r="E177" s="4"/>
      <c r="F177" s="4"/>
      <c r="G177" s="4"/>
      <c r="H177" s="4">
        <f t="shared" si="35"/>
        <v>1381.8</v>
      </c>
    </row>
    <row r="178" spans="1:8" ht="47.25">
      <c r="A178" s="10" t="s">
        <v>244</v>
      </c>
      <c r="B178" s="10" t="s">
        <v>245</v>
      </c>
      <c r="C178" s="2">
        <f t="shared" ref="C178:H178" si="54">C179</f>
        <v>707049.9</v>
      </c>
      <c r="D178" s="2">
        <f t="shared" si="54"/>
        <v>0</v>
      </c>
      <c r="E178" s="2">
        <f t="shared" si="54"/>
        <v>0</v>
      </c>
      <c r="F178" s="2">
        <f t="shared" si="54"/>
        <v>0</v>
      </c>
      <c r="G178" s="2">
        <f t="shared" si="54"/>
        <v>0</v>
      </c>
      <c r="H178" s="2">
        <f t="shared" si="54"/>
        <v>707049.9</v>
      </c>
    </row>
    <row r="179" spans="1:8" ht="47.25">
      <c r="A179" s="9" t="s">
        <v>246</v>
      </c>
      <c r="B179" s="9" t="s">
        <v>247</v>
      </c>
      <c r="C179" s="4">
        <f>C180+C181+C182</f>
        <v>707049.9</v>
      </c>
      <c r="D179" s="4">
        <f t="shared" ref="D179:H179" si="55">D180+D181+D182</f>
        <v>0</v>
      </c>
      <c r="E179" s="4">
        <f t="shared" si="55"/>
        <v>0</v>
      </c>
      <c r="F179" s="4">
        <f t="shared" si="55"/>
        <v>0</v>
      </c>
      <c r="G179" s="4">
        <f t="shared" si="55"/>
        <v>0</v>
      </c>
      <c r="H179" s="4">
        <f t="shared" si="55"/>
        <v>707049.9</v>
      </c>
    </row>
    <row r="180" spans="1:8" ht="81" customHeight="1">
      <c r="A180" s="9" t="s">
        <v>248</v>
      </c>
      <c r="B180" s="9" t="s">
        <v>444</v>
      </c>
      <c r="C180" s="4">
        <v>74493.100000000006</v>
      </c>
      <c r="D180" s="4"/>
      <c r="E180" s="5"/>
      <c r="F180" s="4"/>
      <c r="G180" s="4"/>
      <c r="H180" s="4">
        <f t="shared" si="35"/>
        <v>74493.100000000006</v>
      </c>
    </row>
    <row r="181" spans="1:8" ht="94.5">
      <c r="A181" s="9" t="s">
        <v>249</v>
      </c>
      <c r="B181" s="9" t="s">
        <v>445</v>
      </c>
      <c r="C181" s="4">
        <v>573284.9</v>
      </c>
      <c r="D181" s="4"/>
      <c r="E181" s="5"/>
      <c r="F181" s="5"/>
      <c r="G181" s="4"/>
      <c r="H181" s="4">
        <f t="shared" si="35"/>
        <v>573284.9</v>
      </c>
    </row>
    <row r="182" spans="1:8" ht="94.5">
      <c r="A182" s="9" t="s">
        <v>250</v>
      </c>
      <c r="B182" s="9" t="s">
        <v>446</v>
      </c>
      <c r="C182" s="4">
        <v>59271.9</v>
      </c>
      <c r="D182" s="4"/>
      <c r="E182" s="4"/>
      <c r="F182" s="4"/>
      <c r="G182" s="4"/>
      <c r="H182" s="4">
        <f t="shared" si="35"/>
        <v>59271.9</v>
      </c>
    </row>
    <row r="183" spans="1:8" ht="31.5">
      <c r="A183" s="10" t="s">
        <v>251</v>
      </c>
      <c r="B183" s="10" t="s">
        <v>252</v>
      </c>
      <c r="C183" s="2">
        <f t="shared" ref="C183:H183" si="56">C184</f>
        <v>55</v>
      </c>
      <c r="D183" s="2">
        <f t="shared" si="56"/>
        <v>30</v>
      </c>
      <c r="E183" s="2">
        <f t="shared" si="56"/>
        <v>0</v>
      </c>
      <c r="F183" s="2">
        <f t="shared" si="56"/>
        <v>0</v>
      </c>
      <c r="G183" s="2">
        <f t="shared" si="56"/>
        <v>0</v>
      </c>
      <c r="H183" s="2">
        <f t="shared" si="56"/>
        <v>85</v>
      </c>
    </row>
    <row r="184" spans="1:8" ht="47.25">
      <c r="A184" s="9" t="s">
        <v>253</v>
      </c>
      <c r="B184" s="9" t="s">
        <v>254</v>
      </c>
      <c r="C184" s="4">
        <f>C185+C188</f>
        <v>55</v>
      </c>
      <c r="D184" s="4">
        <f t="shared" ref="D184:H184" si="57">D185+D188</f>
        <v>30</v>
      </c>
      <c r="E184" s="4">
        <f t="shared" si="57"/>
        <v>0</v>
      </c>
      <c r="F184" s="4">
        <f t="shared" si="57"/>
        <v>0</v>
      </c>
      <c r="G184" s="4">
        <f t="shared" si="57"/>
        <v>0</v>
      </c>
      <c r="H184" s="4">
        <f t="shared" si="57"/>
        <v>85</v>
      </c>
    </row>
    <row r="185" spans="1:8" ht="63">
      <c r="A185" s="9" t="s">
        <v>435</v>
      </c>
      <c r="B185" s="9" t="s">
        <v>256</v>
      </c>
      <c r="C185" s="4">
        <f>C186+C187</f>
        <v>55</v>
      </c>
      <c r="D185" s="4">
        <f t="shared" ref="D185:H185" si="58">D186+D187</f>
        <v>30</v>
      </c>
      <c r="E185" s="4">
        <f t="shared" si="58"/>
        <v>0</v>
      </c>
      <c r="F185" s="4">
        <f t="shared" si="58"/>
        <v>0</v>
      </c>
      <c r="G185" s="4">
        <f t="shared" si="58"/>
        <v>0</v>
      </c>
      <c r="H185" s="4">
        <f t="shared" si="58"/>
        <v>85</v>
      </c>
    </row>
    <row r="186" spans="1:8" ht="63">
      <c r="A186" s="9" t="s">
        <v>436</v>
      </c>
      <c r="B186" s="9" t="s">
        <v>256</v>
      </c>
      <c r="C186" s="4"/>
      <c r="D186" s="4">
        <v>30</v>
      </c>
      <c r="E186" s="4"/>
      <c r="F186" s="4"/>
      <c r="G186" s="4"/>
      <c r="H186" s="4">
        <f t="shared" si="35"/>
        <v>30</v>
      </c>
    </row>
    <row r="187" spans="1:8" ht="64.5" customHeight="1">
      <c r="A187" s="9" t="s">
        <v>255</v>
      </c>
      <c r="B187" s="9" t="s">
        <v>256</v>
      </c>
      <c r="C187" s="4">
        <v>55</v>
      </c>
      <c r="D187" s="4"/>
      <c r="E187" s="4"/>
      <c r="F187" s="4"/>
      <c r="G187" s="4"/>
      <c r="H187" s="4">
        <f t="shared" si="35"/>
        <v>55</v>
      </c>
    </row>
    <row r="188" spans="1:8" ht="36.75" hidden="1" customHeight="1">
      <c r="A188" s="9" t="s">
        <v>257</v>
      </c>
      <c r="B188" s="9" t="s">
        <v>258</v>
      </c>
      <c r="C188" s="4">
        <v>0</v>
      </c>
      <c r="D188" s="4"/>
      <c r="E188" s="4"/>
      <c r="F188" s="4"/>
      <c r="G188" s="4"/>
      <c r="H188" s="4">
        <f t="shared" si="35"/>
        <v>0</v>
      </c>
    </row>
    <row r="189" spans="1:8" s="19" customFormat="1" ht="18.75" customHeight="1">
      <c r="A189" s="10" t="s">
        <v>259</v>
      </c>
      <c r="B189" s="10" t="s">
        <v>260</v>
      </c>
      <c r="C189" s="2">
        <f t="shared" ref="C189:H189" si="59">C190</f>
        <v>14392.3</v>
      </c>
      <c r="D189" s="2">
        <f t="shared" si="59"/>
        <v>0</v>
      </c>
      <c r="E189" s="2">
        <f t="shared" si="59"/>
        <v>0</v>
      </c>
      <c r="F189" s="2">
        <f t="shared" si="59"/>
        <v>0</v>
      </c>
      <c r="G189" s="2">
        <f t="shared" si="59"/>
        <v>0</v>
      </c>
      <c r="H189" s="2">
        <f t="shared" si="59"/>
        <v>14392.3</v>
      </c>
    </row>
    <row r="190" spans="1:8" ht="31.5">
      <c r="A190" s="9" t="s">
        <v>261</v>
      </c>
      <c r="B190" s="9" t="s">
        <v>262</v>
      </c>
      <c r="C190" s="4">
        <f t="shared" ref="C190:H190" si="60">C194+C191</f>
        <v>14392.3</v>
      </c>
      <c r="D190" s="4">
        <f t="shared" si="60"/>
        <v>0</v>
      </c>
      <c r="E190" s="4">
        <f t="shared" si="60"/>
        <v>0</v>
      </c>
      <c r="F190" s="4">
        <f t="shared" si="60"/>
        <v>0</v>
      </c>
      <c r="G190" s="4">
        <f t="shared" si="60"/>
        <v>0</v>
      </c>
      <c r="H190" s="4">
        <f t="shared" si="60"/>
        <v>14392.3</v>
      </c>
    </row>
    <row r="191" spans="1:8" ht="50.25" customHeight="1">
      <c r="A191" s="9" t="s">
        <v>263</v>
      </c>
      <c r="B191" s="9" t="s">
        <v>264</v>
      </c>
      <c r="C191" s="4">
        <f t="shared" ref="C191:H191" si="61">C192+C193</f>
        <v>8974.2999999999993</v>
      </c>
      <c r="D191" s="4">
        <f t="shared" si="61"/>
        <v>0</v>
      </c>
      <c r="E191" s="4">
        <f t="shared" si="61"/>
        <v>0</v>
      </c>
      <c r="F191" s="4">
        <f t="shared" si="61"/>
        <v>0</v>
      </c>
      <c r="G191" s="4">
        <f t="shared" si="61"/>
        <v>0</v>
      </c>
      <c r="H191" s="4">
        <f t="shared" si="61"/>
        <v>8974.2999999999993</v>
      </c>
    </row>
    <row r="192" spans="1:8" ht="46.5" customHeight="1">
      <c r="A192" s="9" t="s">
        <v>265</v>
      </c>
      <c r="B192" s="9" t="s">
        <v>264</v>
      </c>
      <c r="C192" s="4">
        <v>8934.2999999999993</v>
      </c>
      <c r="D192" s="4"/>
      <c r="E192" s="4"/>
      <c r="F192" s="4"/>
      <c r="G192" s="4"/>
      <c r="H192" s="4">
        <f t="shared" si="35"/>
        <v>8934.2999999999993</v>
      </c>
    </row>
    <row r="193" spans="1:8" ht="47.25" customHeight="1">
      <c r="A193" s="9" t="s">
        <v>266</v>
      </c>
      <c r="B193" s="9" t="s">
        <v>264</v>
      </c>
      <c r="C193" s="4">
        <v>40</v>
      </c>
      <c r="D193" s="4"/>
      <c r="E193" s="4"/>
      <c r="F193" s="4"/>
      <c r="G193" s="4"/>
      <c r="H193" s="4">
        <f t="shared" si="35"/>
        <v>40</v>
      </c>
    </row>
    <row r="194" spans="1:8" ht="33.75" customHeight="1">
      <c r="A194" s="9" t="s">
        <v>267</v>
      </c>
      <c r="B194" s="9" t="s">
        <v>262</v>
      </c>
      <c r="C194" s="4">
        <f>C196+C197+C195</f>
        <v>5418</v>
      </c>
      <c r="D194" s="4">
        <f t="shared" ref="D194:H194" si="62">D196+D197+D195</f>
        <v>0</v>
      </c>
      <c r="E194" s="4">
        <f t="shared" si="62"/>
        <v>0</v>
      </c>
      <c r="F194" s="4">
        <f t="shared" si="62"/>
        <v>0</v>
      </c>
      <c r="G194" s="4">
        <f t="shared" si="62"/>
        <v>0</v>
      </c>
      <c r="H194" s="4">
        <f t="shared" si="62"/>
        <v>5418</v>
      </c>
    </row>
    <row r="195" spans="1:8" ht="30.75" customHeight="1">
      <c r="A195" s="9" t="s">
        <v>268</v>
      </c>
      <c r="B195" s="9" t="s">
        <v>269</v>
      </c>
      <c r="C195" s="4">
        <v>4000</v>
      </c>
      <c r="D195" s="4"/>
      <c r="E195" s="4"/>
      <c r="F195" s="4"/>
      <c r="G195" s="4"/>
      <c r="H195" s="4">
        <f t="shared" si="35"/>
        <v>4000</v>
      </c>
    </row>
    <row r="196" spans="1:8" ht="30.75" hidden="1" customHeight="1">
      <c r="A196" s="9" t="s">
        <v>270</v>
      </c>
      <c r="B196" s="9" t="s">
        <v>269</v>
      </c>
      <c r="C196" s="4">
        <v>0</v>
      </c>
      <c r="D196" s="4"/>
      <c r="E196" s="4"/>
      <c r="F196" s="4"/>
      <c r="G196" s="4"/>
      <c r="H196" s="4">
        <f t="shared" si="35"/>
        <v>0</v>
      </c>
    </row>
    <row r="197" spans="1:8" ht="33.75" customHeight="1">
      <c r="A197" s="9" t="s">
        <v>271</v>
      </c>
      <c r="B197" s="9" t="s">
        <v>269</v>
      </c>
      <c r="C197" s="4">
        <v>1418</v>
      </c>
      <c r="D197" s="4"/>
      <c r="E197" s="4"/>
      <c r="F197" s="4"/>
      <c r="G197" s="4"/>
      <c r="H197" s="4">
        <f t="shared" si="35"/>
        <v>1418</v>
      </c>
    </row>
    <row r="198" spans="1:8" ht="94.5">
      <c r="A198" s="10" t="s">
        <v>272</v>
      </c>
      <c r="B198" s="10" t="s">
        <v>273</v>
      </c>
      <c r="C198" s="2">
        <f t="shared" ref="C198:H198" si="63">C199+C228</f>
        <v>0</v>
      </c>
      <c r="D198" s="2">
        <f t="shared" si="63"/>
        <v>29803.4</v>
      </c>
      <c r="E198" s="2">
        <f t="shared" si="63"/>
        <v>0</v>
      </c>
      <c r="F198" s="2">
        <f t="shared" si="63"/>
        <v>0</v>
      </c>
      <c r="G198" s="2">
        <f t="shared" si="63"/>
        <v>0</v>
      </c>
      <c r="H198" s="2">
        <f t="shared" si="63"/>
        <v>29803.4</v>
      </c>
    </row>
    <row r="199" spans="1:8" ht="78.75" customHeight="1">
      <c r="A199" s="9" t="s">
        <v>274</v>
      </c>
      <c r="B199" s="9" t="s">
        <v>275</v>
      </c>
      <c r="C199" s="4">
        <f t="shared" ref="C199:H199" si="64">C200</f>
        <v>0</v>
      </c>
      <c r="D199" s="4">
        <f t="shared" si="64"/>
        <v>29803.4</v>
      </c>
      <c r="E199" s="4">
        <f t="shared" si="64"/>
        <v>0</v>
      </c>
      <c r="F199" s="4">
        <f t="shared" si="64"/>
        <v>0</v>
      </c>
      <c r="G199" s="4">
        <f t="shared" si="64"/>
        <v>0</v>
      </c>
      <c r="H199" s="4">
        <f t="shared" si="64"/>
        <v>29803.4</v>
      </c>
    </row>
    <row r="200" spans="1:8" ht="78.75" customHeight="1">
      <c r="A200" s="9" t="s">
        <v>276</v>
      </c>
      <c r="B200" s="9" t="s">
        <v>277</v>
      </c>
      <c r="C200" s="4">
        <f t="shared" ref="C200:H200" si="65">C201+C211+C225</f>
        <v>0</v>
      </c>
      <c r="D200" s="4">
        <f t="shared" si="65"/>
        <v>29803.4</v>
      </c>
      <c r="E200" s="4">
        <f t="shared" si="65"/>
        <v>0</v>
      </c>
      <c r="F200" s="4">
        <f t="shared" si="65"/>
        <v>0</v>
      </c>
      <c r="G200" s="4">
        <f t="shared" si="65"/>
        <v>0</v>
      </c>
      <c r="H200" s="4">
        <f t="shared" si="65"/>
        <v>29803.4</v>
      </c>
    </row>
    <row r="201" spans="1:8" ht="78.75">
      <c r="A201" s="9" t="s">
        <v>278</v>
      </c>
      <c r="B201" s="9" t="s">
        <v>279</v>
      </c>
      <c r="C201" s="4">
        <f>SUM(C202:C209:C210)</f>
        <v>0</v>
      </c>
      <c r="D201" s="4">
        <f>SUM(D202:D209:D210)</f>
        <v>14903.1</v>
      </c>
      <c r="E201" s="4">
        <f>SUM(E202:E209:E210)</f>
        <v>0</v>
      </c>
      <c r="F201" s="4">
        <f>SUM(F202:F209:F210)</f>
        <v>0</v>
      </c>
      <c r="G201" s="4">
        <f>SUM(G202:G209:G210)</f>
        <v>0</v>
      </c>
      <c r="H201" s="4">
        <f>SUM(H202:H209:H210)</f>
        <v>14903.1</v>
      </c>
    </row>
    <row r="202" spans="1:8" ht="78.75" hidden="1" customHeight="1">
      <c r="A202" s="9" t="s">
        <v>280</v>
      </c>
      <c r="B202" s="9" t="s">
        <v>279</v>
      </c>
      <c r="C202" s="4"/>
      <c r="D202" s="4"/>
      <c r="E202" s="4"/>
      <c r="F202" s="4"/>
      <c r="G202" s="4"/>
      <c r="H202" s="4">
        <f t="shared" si="35"/>
        <v>0</v>
      </c>
    </row>
    <row r="203" spans="1:8" ht="78.75" hidden="1" customHeight="1">
      <c r="A203" s="9" t="s">
        <v>281</v>
      </c>
      <c r="B203" s="9" t="s">
        <v>279</v>
      </c>
      <c r="C203" s="4"/>
      <c r="D203" s="4"/>
      <c r="E203" s="4"/>
      <c r="F203" s="4"/>
      <c r="G203" s="4"/>
      <c r="H203" s="4">
        <f t="shared" si="35"/>
        <v>0</v>
      </c>
    </row>
    <row r="204" spans="1:8" ht="78.75" hidden="1" customHeight="1">
      <c r="A204" s="9" t="s">
        <v>282</v>
      </c>
      <c r="B204" s="9" t="s">
        <v>279</v>
      </c>
      <c r="C204" s="4"/>
      <c r="D204" s="4"/>
      <c r="E204" s="4"/>
      <c r="F204" s="4"/>
      <c r="G204" s="4"/>
      <c r="H204" s="4">
        <f t="shared" ref="H204:H240" si="66">SUM(C204:G204)</f>
        <v>0</v>
      </c>
    </row>
    <row r="205" spans="1:8" ht="78.75" hidden="1" customHeight="1">
      <c r="A205" s="9" t="s">
        <v>283</v>
      </c>
      <c r="B205" s="9" t="s">
        <v>279</v>
      </c>
      <c r="C205" s="4"/>
      <c r="D205" s="4"/>
      <c r="E205" s="4"/>
      <c r="F205" s="4"/>
      <c r="G205" s="4"/>
      <c r="H205" s="4">
        <f t="shared" si="66"/>
        <v>0</v>
      </c>
    </row>
    <row r="206" spans="1:8" ht="78.75">
      <c r="A206" s="9" t="s">
        <v>284</v>
      </c>
      <c r="B206" s="9" t="s">
        <v>279</v>
      </c>
      <c r="C206" s="4"/>
      <c r="D206" s="4">
        <f>2663.1+12240</f>
        <v>14903.1</v>
      </c>
      <c r="E206" s="4"/>
      <c r="F206" s="4"/>
      <c r="G206" s="4"/>
      <c r="H206" s="4">
        <f t="shared" si="66"/>
        <v>14903.1</v>
      </c>
    </row>
    <row r="207" spans="1:8" ht="78.75" hidden="1" customHeight="1">
      <c r="A207" s="9" t="s">
        <v>285</v>
      </c>
      <c r="B207" s="9" t="s">
        <v>279</v>
      </c>
      <c r="C207" s="4"/>
      <c r="D207" s="4"/>
      <c r="E207" s="4"/>
      <c r="F207" s="4"/>
      <c r="G207" s="4"/>
      <c r="H207" s="4">
        <f t="shared" si="66"/>
        <v>0</v>
      </c>
    </row>
    <row r="208" spans="1:8" ht="78.75" hidden="1" customHeight="1">
      <c r="A208" s="9" t="s">
        <v>286</v>
      </c>
      <c r="B208" s="9" t="s">
        <v>279</v>
      </c>
      <c r="C208" s="4"/>
      <c r="D208" s="4"/>
      <c r="E208" s="4"/>
      <c r="F208" s="4"/>
      <c r="G208" s="4"/>
      <c r="H208" s="4">
        <f t="shared" si="66"/>
        <v>0</v>
      </c>
    </row>
    <row r="209" spans="1:8" ht="78.75" hidden="1" customHeight="1">
      <c r="A209" s="9" t="s">
        <v>287</v>
      </c>
      <c r="B209" s="9" t="s">
        <v>279</v>
      </c>
      <c r="C209" s="4"/>
      <c r="D209" s="4"/>
      <c r="E209" s="4"/>
      <c r="F209" s="4"/>
      <c r="G209" s="4"/>
      <c r="H209" s="4">
        <f t="shared" si="66"/>
        <v>0</v>
      </c>
    </row>
    <row r="210" spans="1:8" ht="78.75" hidden="1" customHeight="1">
      <c r="A210" s="9" t="s">
        <v>288</v>
      </c>
      <c r="B210" s="9" t="s">
        <v>279</v>
      </c>
      <c r="C210" s="4"/>
      <c r="D210" s="4"/>
      <c r="E210" s="4"/>
      <c r="F210" s="4"/>
      <c r="G210" s="4"/>
      <c r="H210" s="4">
        <f t="shared" si="66"/>
        <v>0</v>
      </c>
    </row>
    <row r="211" spans="1:8" ht="78.75">
      <c r="A211" s="9" t="s">
        <v>289</v>
      </c>
      <c r="B211" s="9" t="s">
        <v>290</v>
      </c>
      <c r="C211" s="4">
        <f t="shared" ref="C211:G211" si="67">SUM(C212:C224)</f>
        <v>0</v>
      </c>
      <c r="D211" s="4">
        <f t="shared" si="67"/>
        <v>14900.300000000001</v>
      </c>
      <c r="E211" s="4">
        <f t="shared" si="67"/>
        <v>0</v>
      </c>
      <c r="F211" s="4">
        <f t="shared" si="67"/>
        <v>0</v>
      </c>
      <c r="G211" s="4">
        <f t="shared" si="67"/>
        <v>0</v>
      </c>
      <c r="H211" s="4">
        <f>SUM(H212:H224)</f>
        <v>14900.300000000001</v>
      </c>
    </row>
    <row r="212" spans="1:8" ht="78.75" hidden="1" customHeight="1">
      <c r="A212" s="9" t="s">
        <v>291</v>
      </c>
      <c r="B212" s="9" t="s">
        <v>290</v>
      </c>
      <c r="C212" s="4"/>
      <c r="D212" s="4"/>
      <c r="E212" s="4"/>
      <c r="F212" s="4"/>
      <c r="G212" s="4"/>
      <c r="H212" s="4">
        <f t="shared" si="66"/>
        <v>0</v>
      </c>
    </row>
    <row r="213" spans="1:8" ht="78.75" hidden="1" customHeight="1">
      <c r="A213" s="9" t="s">
        <v>292</v>
      </c>
      <c r="B213" s="9" t="s">
        <v>290</v>
      </c>
      <c r="C213" s="4"/>
      <c r="D213" s="4"/>
      <c r="E213" s="4"/>
      <c r="F213" s="4"/>
      <c r="G213" s="4"/>
      <c r="H213" s="4">
        <f t="shared" si="66"/>
        <v>0</v>
      </c>
    </row>
    <row r="214" spans="1:8" ht="78.75" customHeight="1">
      <c r="A214" s="9" t="s">
        <v>293</v>
      </c>
      <c r="B214" s="9" t="s">
        <v>290</v>
      </c>
      <c r="C214" s="4"/>
      <c r="D214" s="4">
        <v>105.1</v>
      </c>
      <c r="E214" s="4"/>
      <c r="F214" s="4"/>
      <c r="G214" s="4"/>
      <c r="H214" s="4">
        <f t="shared" si="66"/>
        <v>105.1</v>
      </c>
    </row>
    <row r="215" spans="1:8" ht="78.75" hidden="1" customHeight="1">
      <c r="A215" s="9" t="s">
        <v>294</v>
      </c>
      <c r="B215" s="9" t="s">
        <v>290</v>
      </c>
      <c r="C215" s="4"/>
      <c r="D215" s="4"/>
      <c r="E215" s="4"/>
      <c r="F215" s="4"/>
      <c r="G215" s="4"/>
      <c r="H215" s="4">
        <f t="shared" si="66"/>
        <v>0</v>
      </c>
    </row>
    <row r="216" spans="1:8" ht="78.75" customHeight="1">
      <c r="A216" s="9" t="s">
        <v>295</v>
      </c>
      <c r="B216" s="9" t="s">
        <v>290</v>
      </c>
      <c r="C216" s="4"/>
      <c r="D216" s="4">
        <v>55.7</v>
      </c>
      <c r="E216" s="4"/>
      <c r="F216" s="4"/>
      <c r="G216" s="4"/>
      <c r="H216" s="4">
        <f t="shared" si="66"/>
        <v>55.7</v>
      </c>
    </row>
    <row r="217" spans="1:8" ht="78.75" customHeight="1">
      <c r="A217" s="9" t="s">
        <v>296</v>
      </c>
      <c r="B217" s="9" t="s">
        <v>290</v>
      </c>
      <c r="C217" s="4"/>
      <c r="D217" s="4">
        <v>212.8</v>
      </c>
      <c r="E217" s="4"/>
      <c r="F217" s="4"/>
      <c r="G217" s="4"/>
      <c r="H217" s="4">
        <f t="shared" si="66"/>
        <v>212.8</v>
      </c>
    </row>
    <row r="218" spans="1:8" ht="78.75" customHeight="1">
      <c r="A218" s="9" t="s">
        <v>297</v>
      </c>
      <c r="B218" s="9" t="s">
        <v>290</v>
      </c>
      <c r="C218" s="4"/>
      <c r="D218" s="4">
        <f>8319.9+1061.7</f>
        <v>9381.6</v>
      </c>
      <c r="E218" s="4"/>
      <c r="F218" s="4"/>
      <c r="G218" s="4"/>
      <c r="H218" s="4">
        <f t="shared" si="66"/>
        <v>9381.6</v>
      </c>
    </row>
    <row r="219" spans="1:8" ht="84.75" customHeight="1">
      <c r="A219" s="9" t="s">
        <v>298</v>
      </c>
      <c r="B219" s="9" t="s">
        <v>290</v>
      </c>
      <c r="C219" s="4"/>
      <c r="D219" s="4">
        <v>4345.1000000000004</v>
      </c>
      <c r="E219" s="4"/>
      <c r="F219" s="4"/>
      <c r="G219" s="4"/>
      <c r="H219" s="4">
        <f t="shared" si="66"/>
        <v>4345.1000000000004</v>
      </c>
    </row>
    <row r="220" spans="1:8" ht="84.75" customHeight="1">
      <c r="A220" s="9" t="s">
        <v>299</v>
      </c>
      <c r="B220" s="9" t="s">
        <v>290</v>
      </c>
      <c r="C220" s="4"/>
      <c r="D220" s="4">
        <v>800</v>
      </c>
      <c r="E220" s="4"/>
      <c r="F220" s="4"/>
      <c r="G220" s="4"/>
      <c r="H220" s="4">
        <f t="shared" si="66"/>
        <v>800</v>
      </c>
    </row>
    <row r="221" spans="1:8" ht="47.25" hidden="1" customHeight="1">
      <c r="A221" s="9" t="s">
        <v>300</v>
      </c>
      <c r="B221" s="9" t="s">
        <v>290</v>
      </c>
      <c r="C221" s="4"/>
      <c r="D221" s="4"/>
      <c r="E221" s="4"/>
      <c r="F221" s="4"/>
      <c r="G221" s="4"/>
      <c r="H221" s="4">
        <f t="shared" si="66"/>
        <v>0</v>
      </c>
    </row>
    <row r="222" spans="1:8" ht="47.25" hidden="1" customHeight="1">
      <c r="A222" s="9" t="s">
        <v>301</v>
      </c>
      <c r="B222" s="9" t="s">
        <v>290</v>
      </c>
      <c r="C222" s="4"/>
      <c r="D222" s="4"/>
      <c r="E222" s="4"/>
      <c r="F222" s="4"/>
      <c r="G222" s="4"/>
      <c r="H222" s="4">
        <f t="shared" si="66"/>
        <v>0</v>
      </c>
    </row>
    <row r="223" spans="1:8" ht="47.25" hidden="1" customHeight="1">
      <c r="A223" s="9" t="s">
        <v>302</v>
      </c>
      <c r="B223" s="9" t="s">
        <v>290</v>
      </c>
      <c r="C223" s="4"/>
      <c r="D223" s="4"/>
      <c r="E223" s="4"/>
      <c r="F223" s="4"/>
      <c r="G223" s="4"/>
      <c r="H223" s="4">
        <f t="shared" si="66"/>
        <v>0</v>
      </c>
    </row>
    <row r="224" spans="1:8" ht="47.25" hidden="1" customHeight="1">
      <c r="A224" s="9" t="s">
        <v>303</v>
      </c>
      <c r="B224" s="9" t="s">
        <v>290</v>
      </c>
      <c r="C224" s="4"/>
      <c r="D224" s="4"/>
      <c r="E224" s="4"/>
      <c r="F224" s="4"/>
      <c r="G224" s="4"/>
      <c r="H224" s="4">
        <f t="shared" si="66"/>
        <v>0</v>
      </c>
    </row>
    <row r="225" spans="1:8" ht="47.25" hidden="1" customHeight="1">
      <c r="A225" s="9" t="s">
        <v>304</v>
      </c>
      <c r="B225" s="9" t="s">
        <v>305</v>
      </c>
      <c r="C225" s="4">
        <f t="shared" ref="C225:H225" si="68">C226+C227</f>
        <v>0</v>
      </c>
      <c r="D225" s="4">
        <f t="shared" si="68"/>
        <v>0</v>
      </c>
      <c r="E225" s="4">
        <f t="shared" si="68"/>
        <v>0</v>
      </c>
      <c r="F225" s="4">
        <f t="shared" si="68"/>
        <v>0</v>
      </c>
      <c r="G225" s="4">
        <f t="shared" si="68"/>
        <v>0</v>
      </c>
      <c r="H225" s="4">
        <f t="shared" si="68"/>
        <v>0</v>
      </c>
    </row>
    <row r="226" spans="1:8" ht="47.25" hidden="1" customHeight="1">
      <c r="A226" s="9" t="s">
        <v>306</v>
      </c>
      <c r="B226" s="9" t="s">
        <v>305</v>
      </c>
      <c r="C226" s="4"/>
      <c r="D226" s="4"/>
      <c r="E226" s="4"/>
      <c r="F226" s="4"/>
      <c r="G226" s="4"/>
      <c r="H226" s="4">
        <f t="shared" si="66"/>
        <v>0</v>
      </c>
    </row>
    <row r="227" spans="1:8" ht="47.25" hidden="1" customHeight="1">
      <c r="A227" s="9" t="s">
        <v>307</v>
      </c>
      <c r="B227" s="9" t="s">
        <v>305</v>
      </c>
      <c r="C227" s="4"/>
      <c r="D227" s="4"/>
      <c r="E227" s="4"/>
      <c r="F227" s="4"/>
      <c r="G227" s="4"/>
      <c r="H227" s="4">
        <f t="shared" si="66"/>
        <v>0</v>
      </c>
    </row>
    <row r="228" spans="1:8" ht="47.25" hidden="1" customHeight="1">
      <c r="A228" s="9" t="s">
        <v>308</v>
      </c>
      <c r="B228" s="9" t="s">
        <v>309</v>
      </c>
      <c r="C228" s="4">
        <f t="shared" ref="C228:H228" si="69">C229</f>
        <v>0</v>
      </c>
      <c r="D228" s="4">
        <f t="shared" si="69"/>
        <v>0</v>
      </c>
      <c r="E228" s="4">
        <f t="shared" si="69"/>
        <v>0</v>
      </c>
      <c r="F228" s="4">
        <f t="shared" si="69"/>
        <v>0</v>
      </c>
      <c r="G228" s="4">
        <f t="shared" si="69"/>
        <v>0</v>
      </c>
      <c r="H228" s="4">
        <f t="shared" si="69"/>
        <v>0</v>
      </c>
    </row>
    <row r="229" spans="1:8" ht="47.25" hidden="1" customHeight="1">
      <c r="A229" s="9" t="s">
        <v>310</v>
      </c>
      <c r="B229" s="9" t="s">
        <v>311</v>
      </c>
      <c r="C229" s="4">
        <f t="shared" ref="C229:H229" si="70">C230+C236</f>
        <v>0</v>
      </c>
      <c r="D229" s="4">
        <f t="shared" si="70"/>
        <v>0</v>
      </c>
      <c r="E229" s="4">
        <f t="shared" si="70"/>
        <v>0</v>
      </c>
      <c r="F229" s="4">
        <f t="shared" si="70"/>
        <v>0</v>
      </c>
      <c r="G229" s="4">
        <f t="shared" si="70"/>
        <v>0</v>
      </c>
      <c r="H229" s="4">
        <f t="shared" si="70"/>
        <v>0</v>
      </c>
    </row>
    <row r="230" spans="1:8" ht="47.25" hidden="1" customHeight="1">
      <c r="A230" s="9" t="s">
        <v>312</v>
      </c>
      <c r="B230" s="9" t="s">
        <v>313</v>
      </c>
      <c r="C230" s="4">
        <f t="shared" ref="C230:H230" si="71">SUM(C231:C235)</f>
        <v>0</v>
      </c>
      <c r="D230" s="4">
        <f t="shared" si="71"/>
        <v>0</v>
      </c>
      <c r="E230" s="4">
        <f t="shared" si="71"/>
        <v>0</v>
      </c>
      <c r="F230" s="4">
        <f t="shared" si="71"/>
        <v>0</v>
      </c>
      <c r="G230" s="4">
        <f t="shared" si="71"/>
        <v>0</v>
      </c>
      <c r="H230" s="4">
        <f t="shared" si="71"/>
        <v>0</v>
      </c>
    </row>
    <row r="231" spans="1:8" ht="47.25" hidden="1" customHeight="1">
      <c r="A231" s="9" t="s">
        <v>314</v>
      </c>
      <c r="B231" s="9" t="s">
        <v>313</v>
      </c>
      <c r="C231" s="4"/>
      <c r="D231" s="4"/>
      <c r="E231" s="4"/>
      <c r="F231" s="4"/>
      <c r="G231" s="4"/>
      <c r="H231" s="4">
        <f t="shared" si="66"/>
        <v>0</v>
      </c>
    </row>
    <row r="232" spans="1:8" ht="63" hidden="1" customHeight="1">
      <c r="A232" s="9" t="s">
        <v>315</v>
      </c>
      <c r="B232" s="9" t="s">
        <v>313</v>
      </c>
      <c r="C232" s="4"/>
      <c r="D232" s="4"/>
      <c r="E232" s="4"/>
      <c r="F232" s="4"/>
      <c r="G232" s="4"/>
      <c r="H232" s="4">
        <f t="shared" si="66"/>
        <v>0</v>
      </c>
    </row>
    <row r="233" spans="1:8" ht="63" hidden="1" customHeight="1">
      <c r="A233" s="9" t="s">
        <v>316</v>
      </c>
      <c r="B233" s="9" t="s">
        <v>313</v>
      </c>
      <c r="C233" s="4"/>
      <c r="D233" s="4"/>
      <c r="E233" s="4"/>
      <c r="F233" s="4"/>
      <c r="G233" s="4"/>
      <c r="H233" s="4">
        <f t="shared" si="66"/>
        <v>0</v>
      </c>
    </row>
    <row r="234" spans="1:8" ht="63" hidden="1" customHeight="1">
      <c r="A234" s="9" t="s">
        <v>317</v>
      </c>
      <c r="B234" s="9" t="s">
        <v>313</v>
      </c>
      <c r="C234" s="4"/>
      <c r="D234" s="4"/>
      <c r="E234" s="4"/>
      <c r="F234" s="4"/>
      <c r="G234" s="4"/>
      <c r="H234" s="4">
        <f t="shared" si="66"/>
        <v>0</v>
      </c>
    </row>
    <row r="235" spans="1:8" ht="63" hidden="1" customHeight="1">
      <c r="A235" s="9" t="s">
        <v>318</v>
      </c>
      <c r="B235" s="9" t="s">
        <v>313</v>
      </c>
      <c r="C235" s="4"/>
      <c r="D235" s="4"/>
      <c r="E235" s="4"/>
      <c r="F235" s="4"/>
      <c r="G235" s="4"/>
      <c r="H235" s="4">
        <f t="shared" si="66"/>
        <v>0</v>
      </c>
    </row>
    <row r="236" spans="1:8" ht="63" hidden="1" customHeight="1">
      <c r="A236" s="9" t="s">
        <v>319</v>
      </c>
      <c r="B236" s="9" t="s">
        <v>320</v>
      </c>
      <c r="C236" s="4">
        <f t="shared" ref="C236:H236" si="72">SUM(C237:C240)</f>
        <v>0</v>
      </c>
      <c r="D236" s="4">
        <f t="shared" si="72"/>
        <v>0</v>
      </c>
      <c r="E236" s="4">
        <f t="shared" si="72"/>
        <v>0</v>
      </c>
      <c r="F236" s="4">
        <f t="shared" si="72"/>
        <v>0</v>
      </c>
      <c r="G236" s="4">
        <f t="shared" si="72"/>
        <v>0</v>
      </c>
      <c r="H236" s="4">
        <f t="shared" si="72"/>
        <v>0</v>
      </c>
    </row>
    <row r="237" spans="1:8" ht="63" hidden="1" customHeight="1">
      <c r="A237" s="9" t="s">
        <v>321</v>
      </c>
      <c r="B237" s="9" t="s">
        <v>320</v>
      </c>
      <c r="C237" s="4"/>
      <c r="D237" s="4"/>
      <c r="E237" s="4"/>
      <c r="F237" s="4"/>
      <c r="G237" s="4"/>
      <c r="H237" s="4">
        <f t="shared" si="66"/>
        <v>0</v>
      </c>
    </row>
    <row r="238" spans="1:8" ht="63" hidden="1" customHeight="1">
      <c r="A238" s="9" t="s">
        <v>322</v>
      </c>
      <c r="B238" s="9" t="s">
        <v>320</v>
      </c>
      <c r="C238" s="4"/>
      <c r="D238" s="4"/>
      <c r="E238" s="4"/>
      <c r="F238" s="4"/>
      <c r="G238" s="4"/>
      <c r="H238" s="4">
        <f t="shared" si="66"/>
        <v>0</v>
      </c>
    </row>
    <row r="239" spans="1:8" ht="63" hidden="1" customHeight="1">
      <c r="A239" s="9" t="s">
        <v>323</v>
      </c>
      <c r="B239" s="9" t="s">
        <v>320</v>
      </c>
      <c r="C239" s="4"/>
      <c r="D239" s="4"/>
      <c r="E239" s="4"/>
      <c r="F239" s="4"/>
      <c r="G239" s="4"/>
      <c r="H239" s="4">
        <f t="shared" si="66"/>
        <v>0</v>
      </c>
    </row>
    <row r="240" spans="1:8" ht="63" hidden="1" customHeight="1">
      <c r="A240" s="9" t="s">
        <v>324</v>
      </c>
      <c r="B240" s="9" t="s">
        <v>320</v>
      </c>
      <c r="C240" s="4"/>
      <c r="D240" s="4"/>
      <c r="E240" s="4"/>
      <c r="F240" s="4"/>
      <c r="G240" s="4"/>
      <c r="H240" s="4">
        <f t="shared" si="66"/>
        <v>0</v>
      </c>
    </row>
    <row r="241" spans="1:8" ht="63" hidden="1" customHeight="1">
      <c r="A241" s="10" t="s">
        <v>325</v>
      </c>
      <c r="B241" s="10" t="s">
        <v>326</v>
      </c>
      <c r="C241" s="2">
        <f t="shared" ref="C241:G241" si="73">C242</f>
        <v>0</v>
      </c>
      <c r="D241" s="3">
        <f t="shared" si="73"/>
        <v>0</v>
      </c>
      <c r="E241" s="3">
        <f t="shared" si="73"/>
        <v>0</v>
      </c>
      <c r="F241" s="3">
        <f t="shared" si="73"/>
        <v>0</v>
      </c>
      <c r="G241" s="3">
        <f t="shared" si="73"/>
        <v>0</v>
      </c>
      <c r="H241" s="3">
        <f>H242</f>
        <v>0</v>
      </c>
    </row>
    <row r="242" spans="1:8" ht="63" hidden="1" customHeight="1">
      <c r="A242" s="9" t="s">
        <v>327</v>
      </c>
      <c r="B242" s="9" t="s">
        <v>328</v>
      </c>
      <c r="C242" s="4">
        <f t="shared" ref="C242:G242" si="74">SUM(C243:C258)</f>
        <v>0</v>
      </c>
      <c r="D242" s="5">
        <f t="shared" si="74"/>
        <v>0</v>
      </c>
      <c r="E242" s="5">
        <f t="shared" si="74"/>
        <v>0</v>
      </c>
      <c r="F242" s="5">
        <f t="shared" si="74"/>
        <v>0</v>
      </c>
      <c r="G242" s="5">
        <f t="shared" si="74"/>
        <v>0</v>
      </c>
      <c r="H242" s="5">
        <f>SUM(H243:H258)</f>
        <v>0</v>
      </c>
    </row>
    <row r="243" spans="1:8" ht="63" hidden="1" customHeight="1">
      <c r="A243" s="9" t="s">
        <v>329</v>
      </c>
      <c r="B243" s="9" t="s">
        <v>328</v>
      </c>
      <c r="C243" s="4"/>
      <c r="D243" s="4"/>
      <c r="E243" s="4"/>
      <c r="F243" s="4"/>
      <c r="G243" s="4"/>
      <c r="H243" s="4">
        <f t="shared" ref="H243:H258" si="75">SUM(C243:G243)</f>
        <v>0</v>
      </c>
    </row>
    <row r="244" spans="1:8" ht="63" hidden="1" customHeight="1">
      <c r="A244" s="9" t="s">
        <v>330</v>
      </c>
      <c r="B244" s="9" t="s">
        <v>328</v>
      </c>
      <c r="C244" s="4"/>
      <c r="D244" s="4"/>
      <c r="E244" s="4"/>
      <c r="F244" s="4"/>
      <c r="G244" s="4"/>
      <c r="H244" s="4">
        <f t="shared" si="75"/>
        <v>0</v>
      </c>
    </row>
    <row r="245" spans="1:8" ht="63" hidden="1" customHeight="1">
      <c r="A245" s="9" t="s">
        <v>331</v>
      </c>
      <c r="B245" s="9" t="s">
        <v>328</v>
      </c>
      <c r="C245" s="4"/>
      <c r="D245" s="4"/>
      <c r="E245" s="4"/>
      <c r="F245" s="4"/>
      <c r="G245" s="4"/>
      <c r="H245" s="4">
        <f t="shared" si="75"/>
        <v>0</v>
      </c>
    </row>
    <row r="246" spans="1:8" ht="63" hidden="1" customHeight="1">
      <c r="A246" s="9" t="s">
        <v>332</v>
      </c>
      <c r="B246" s="9" t="s">
        <v>328</v>
      </c>
      <c r="C246" s="4"/>
      <c r="D246" s="4"/>
      <c r="E246" s="4"/>
      <c r="F246" s="4"/>
      <c r="G246" s="4"/>
      <c r="H246" s="4">
        <f t="shared" si="75"/>
        <v>0</v>
      </c>
    </row>
    <row r="247" spans="1:8" ht="63" hidden="1" customHeight="1">
      <c r="A247" s="9" t="s">
        <v>333</v>
      </c>
      <c r="B247" s="9" t="s">
        <v>328</v>
      </c>
      <c r="C247" s="4"/>
      <c r="D247" s="4"/>
      <c r="E247" s="4"/>
      <c r="F247" s="4"/>
      <c r="G247" s="4"/>
      <c r="H247" s="4">
        <f t="shared" si="75"/>
        <v>0</v>
      </c>
    </row>
    <row r="248" spans="1:8" ht="63" hidden="1" customHeight="1">
      <c r="A248" s="9" t="s">
        <v>334</v>
      </c>
      <c r="B248" s="9" t="s">
        <v>328</v>
      </c>
      <c r="C248" s="4"/>
      <c r="D248" s="4"/>
      <c r="E248" s="4"/>
      <c r="F248" s="4"/>
      <c r="G248" s="4"/>
      <c r="H248" s="4">
        <f t="shared" si="75"/>
        <v>0</v>
      </c>
    </row>
    <row r="249" spans="1:8" ht="63" hidden="1" customHeight="1">
      <c r="A249" s="9" t="s">
        <v>335</v>
      </c>
      <c r="B249" s="9" t="s">
        <v>328</v>
      </c>
      <c r="C249" s="4"/>
      <c r="D249" s="4"/>
      <c r="E249" s="4"/>
      <c r="F249" s="4"/>
      <c r="G249" s="4"/>
      <c r="H249" s="4">
        <f t="shared" si="75"/>
        <v>0</v>
      </c>
    </row>
    <row r="250" spans="1:8" ht="63" hidden="1">
      <c r="A250" s="9" t="s">
        <v>336</v>
      </c>
      <c r="B250" s="9" t="s">
        <v>328</v>
      </c>
      <c r="C250" s="4"/>
      <c r="D250" s="4"/>
      <c r="E250" s="4"/>
      <c r="F250" s="4"/>
      <c r="G250" s="4"/>
      <c r="H250" s="4">
        <f t="shared" si="75"/>
        <v>0</v>
      </c>
    </row>
    <row r="251" spans="1:8" ht="63" hidden="1">
      <c r="A251" s="9" t="s">
        <v>337</v>
      </c>
      <c r="B251" s="9" t="s">
        <v>328</v>
      </c>
      <c r="C251" s="4"/>
      <c r="D251" s="4"/>
      <c r="E251" s="4"/>
      <c r="F251" s="4"/>
      <c r="G251" s="4"/>
      <c r="H251" s="4">
        <f t="shared" si="75"/>
        <v>0</v>
      </c>
    </row>
    <row r="252" spans="1:8" ht="63" hidden="1">
      <c r="A252" s="9" t="s">
        <v>338</v>
      </c>
      <c r="B252" s="9" t="s">
        <v>328</v>
      </c>
      <c r="C252" s="4"/>
      <c r="D252" s="4"/>
      <c r="E252" s="4"/>
      <c r="F252" s="5"/>
      <c r="G252" s="4"/>
      <c r="H252" s="5">
        <f t="shared" si="75"/>
        <v>0</v>
      </c>
    </row>
    <row r="253" spans="1:8" ht="63" hidden="1">
      <c r="A253" s="9" t="s">
        <v>339</v>
      </c>
      <c r="B253" s="9" t="s">
        <v>328</v>
      </c>
      <c r="C253" s="4"/>
      <c r="D253" s="4"/>
      <c r="E253" s="4"/>
      <c r="F253" s="4"/>
      <c r="G253" s="4"/>
      <c r="H253" s="5">
        <f t="shared" si="75"/>
        <v>0</v>
      </c>
    </row>
    <row r="254" spans="1:8" ht="63" hidden="1">
      <c r="A254" s="9" t="s">
        <v>340</v>
      </c>
      <c r="B254" s="9" t="s">
        <v>328</v>
      </c>
      <c r="C254" s="4"/>
      <c r="D254" s="4"/>
      <c r="E254" s="4"/>
      <c r="F254" s="4"/>
      <c r="G254" s="4"/>
      <c r="H254" s="5">
        <f t="shared" si="75"/>
        <v>0</v>
      </c>
    </row>
    <row r="255" spans="1:8" ht="63" hidden="1">
      <c r="A255" s="9" t="s">
        <v>341</v>
      </c>
      <c r="B255" s="9" t="s">
        <v>328</v>
      </c>
      <c r="C255" s="4"/>
      <c r="D255" s="4"/>
      <c r="E255" s="4"/>
      <c r="F255" s="4"/>
      <c r="G255" s="4"/>
      <c r="H255" s="5">
        <f t="shared" si="75"/>
        <v>0</v>
      </c>
    </row>
    <row r="256" spans="1:8" ht="63" hidden="1">
      <c r="A256" s="9" t="s">
        <v>342</v>
      </c>
      <c r="B256" s="9" t="s">
        <v>328</v>
      </c>
      <c r="C256" s="4"/>
      <c r="D256" s="4"/>
      <c r="E256" s="4"/>
      <c r="F256" s="4"/>
      <c r="G256" s="4"/>
      <c r="H256" s="5">
        <f t="shared" si="75"/>
        <v>0</v>
      </c>
    </row>
    <row r="257" spans="1:8" ht="63" hidden="1">
      <c r="A257" s="9" t="s">
        <v>343</v>
      </c>
      <c r="B257" s="9" t="s">
        <v>328</v>
      </c>
      <c r="C257" s="4"/>
      <c r="D257" s="4"/>
      <c r="E257" s="4"/>
      <c r="F257" s="4"/>
      <c r="G257" s="4"/>
      <c r="H257" s="5">
        <f t="shared" si="75"/>
        <v>0</v>
      </c>
    </row>
    <row r="258" spans="1:8" ht="63" hidden="1">
      <c r="A258" s="9" t="s">
        <v>344</v>
      </c>
      <c r="B258" s="9" t="s">
        <v>328</v>
      </c>
      <c r="C258" s="4"/>
      <c r="D258" s="4"/>
      <c r="E258" s="4"/>
      <c r="F258" s="4"/>
      <c r="G258" s="4"/>
      <c r="H258" s="5">
        <f t="shared" si="75"/>
        <v>0</v>
      </c>
    </row>
    <row r="259" spans="1:8" ht="15.75">
      <c r="A259" s="20"/>
      <c r="B259" s="10" t="s">
        <v>345</v>
      </c>
      <c r="C259" s="6">
        <f t="shared" ref="C259:H259" si="76">C69+C10</f>
        <v>40725018.140000001</v>
      </c>
      <c r="D259" s="6">
        <f t="shared" si="76"/>
        <v>-459531.90000000014</v>
      </c>
      <c r="E259" s="6">
        <f t="shared" si="76"/>
        <v>0</v>
      </c>
      <c r="F259" s="6">
        <f t="shared" si="76"/>
        <v>0</v>
      </c>
      <c r="G259" s="6">
        <f t="shared" si="76"/>
        <v>0</v>
      </c>
      <c r="H259" s="6">
        <f t="shared" si="76"/>
        <v>40265486.240000002</v>
      </c>
    </row>
    <row r="260" spans="1:8">
      <c r="B260" s="8"/>
    </row>
    <row r="261" spans="1:8">
      <c r="A261" s="24" t="s">
        <v>346</v>
      </c>
      <c r="B261" s="24"/>
      <c r="C261" s="24"/>
      <c r="D261" s="24"/>
      <c r="E261" s="24"/>
      <c r="F261" s="24"/>
      <c r="G261" s="24"/>
      <c r="H261" s="24"/>
    </row>
    <row r="262" spans="1:8">
      <c r="B262" s="8"/>
    </row>
    <row r="263" spans="1:8">
      <c r="B263" s="8"/>
    </row>
    <row r="264" spans="1:8">
      <c r="B264" s="8"/>
    </row>
    <row r="265" spans="1:8">
      <c r="B265" s="8"/>
    </row>
    <row r="266" spans="1:8">
      <c r="B266" s="8"/>
    </row>
    <row r="267" spans="1:8">
      <c r="B267" s="8"/>
      <c r="C267" s="8"/>
      <c r="D267" s="8"/>
      <c r="E267" s="8"/>
      <c r="F267" s="8"/>
      <c r="G267" s="8"/>
      <c r="H267" s="8"/>
    </row>
    <row r="268" spans="1:8">
      <c r="B268" s="8"/>
      <c r="C268" s="8"/>
      <c r="D268" s="8"/>
      <c r="E268" s="8"/>
      <c r="F268" s="8"/>
      <c r="G268" s="8"/>
      <c r="H268" s="8"/>
    </row>
    <row r="269" spans="1:8">
      <c r="B269" s="8"/>
      <c r="C269" s="8"/>
      <c r="D269" s="8"/>
      <c r="E269" s="8"/>
      <c r="F269" s="8"/>
      <c r="G269" s="8"/>
      <c r="H269" s="8"/>
    </row>
    <row r="270" spans="1:8">
      <c r="B270" s="8"/>
      <c r="C270" s="8"/>
      <c r="D270" s="8"/>
      <c r="E270" s="8"/>
      <c r="F270" s="8"/>
      <c r="G270" s="8"/>
      <c r="H270" s="8"/>
    </row>
    <row r="271" spans="1:8">
      <c r="B271" s="8"/>
      <c r="C271" s="8"/>
      <c r="D271" s="8"/>
      <c r="E271" s="8"/>
      <c r="F271" s="8"/>
      <c r="G271" s="8"/>
      <c r="H271" s="8"/>
    </row>
    <row r="272" spans="1:8">
      <c r="B272" s="8"/>
      <c r="C272" s="8"/>
      <c r="D272" s="8"/>
      <c r="E272" s="8"/>
      <c r="F272" s="8"/>
      <c r="G272" s="8"/>
      <c r="H272" s="8"/>
    </row>
    <row r="273" spans="2:8">
      <c r="B273" s="8"/>
      <c r="C273" s="8"/>
      <c r="D273" s="8"/>
      <c r="E273" s="8"/>
      <c r="F273" s="8"/>
      <c r="G273" s="8"/>
      <c r="H273" s="8"/>
    </row>
    <row r="274" spans="2:8">
      <c r="B274" s="8"/>
      <c r="C274" s="8"/>
      <c r="D274" s="8"/>
      <c r="E274" s="8"/>
      <c r="F274" s="8"/>
      <c r="G274" s="8"/>
      <c r="H274" s="8"/>
    </row>
    <row r="275" spans="2:8">
      <c r="B275" s="8"/>
      <c r="C275" s="8"/>
      <c r="D275" s="8"/>
      <c r="E275" s="8"/>
      <c r="F275" s="8"/>
      <c r="G275" s="8"/>
      <c r="H275" s="8"/>
    </row>
    <row r="276" spans="2:8">
      <c r="B276" s="8"/>
      <c r="C276" s="8"/>
      <c r="D276" s="8"/>
      <c r="E276" s="8"/>
      <c r="F276" s="8"/>
      <c r="G276" s="8"/>
      <c r="H276" s="8"/>
    </row>
    <row r="277" spans="2:8">
      <c r="B277" s="8"/>
      <c r="C277" s="8"/>
      <c r="D277" s="8"/>
      <c r="E277" s="8"/>
      <c r="F277" s="8"/>
      <c r="G277" s="8"/>
      <c r="H277" s="8"/>
    </row>
    <row r="278" spans="2:8">
      <c r="B278" s="8"/>
      <c r="C278" s="8"/>
      <c r="D278" s="8"/>
      <c r="E278" s="8"/>
      <c r="F278" s="8"/>
      <c r="G278" s="8"/>
      <c r="H278" s="8"/>
    </row>
    <row r="279" spans="2:8">
      <c r="B279" s="8"/>
      <c r="C279" s="8"/>
      <c r="D279" s="8"/>
      <c r="E279" s="8"/>
      <c r="F279" s="8"/>
      <c r="G279" s="8"/>
      <c r="H279" s="8"/>
    </row>
    <row r="280" spans="2:8">
      <c r="B280" s="8"/>
      <c r="C280" s="8"/>
      <c r="D280" s="8"/>
      <c r="E280" s="8"/>
      <c r="F280" s="8"/>
      <c r="G280" s="8"/>
      <c r="H280" s="8"/>
    </row>
    <row r="281" spans="2:8">
      <c r="B281" s="8"/>
      <c r="C281" s="8"/>
      <c r="D281" s="8"/>
      <c r="E281" s="8"/>
      <c r="F281" s="8"/>
      <c r="G281" s="8"/>
      <c r="H281" s="8"/>
    </row>
    <row r="282" spans="2:8">
      <c r="B282" s="8"/>
      <c r="C282" s="8"/>
      <c r="D282" s="8"/>
      <c r="E282" s="8"/>
      <c r="F282" s="8"/>
      <c r="G282" s="8"/>
      <c r="H282" s="8"/>
    </row>
    <row r="283" spans="2:8">
      <c r="B283" s="8"/>
      <c r="C283" s="8"/>
      <c r="D283" s="8"/>
      <c r="E283" s="8"/>
      <c r="F283" s="8"/>
      <c r="G283" s="8"/>
      <c r="H283" s="8"/>
    </row>
    <row r="284" spans="2:8">
      <c r="B284" s="8"/>
      <c r="C284" s="8"/>
      <c r="D284" s="8"/>
      <c r="E284" s="8"/>
      <c r="F284" s="8"/>
      <c r="G284" s="8"/>
      <c r="H284" s="8"/>
    </row>
    <row r="285" spans="2:8">
      <c r="B285" s="8"/>
      <c r="C285" s="8"/>
      <c r="D285" s="8"/>
      <c r="E285" s="8"/>
      <c r="F285" s="8"/>
      <c r="G285" s="8"/>
      <c r="H285" s="8"/>
    </row>
    <row r="286" spans="2:8">
      <c r="B286" s="8"/>
      <c r="C286" s="8"/>
      <c r="D286" s="8"/>
      <c r="E286" s="8"/>
      <c r="F286" s="8"/>
      <c r="G286" s="8"/>
      <c r="H286" s="8"/>
    </row>
    <row r="287" spans="2:8">
      <c r="B287" s="8"/>
      <c r="C287" s="8"/>
      <c r="D287" s="8"/>
      <c r="E287" s="8"/>
      <c r="F287" s="8"/>
      <c r="G287" s="8"/>
      <c r="H287" s="8"/>
    </row>
    <row r="288" spans="2:8">
      <c r="B288" s="8"/>
      <c r="C288" s="8"/>
      <c r="D288" s="8"/>
      <c r="E288" s="8"/>
      <c r="F288" s="8"/>
      <c r="G288" s="8"/>
      <c r="H288" s="8"/>
    </row>
    <row r="289" spans="2:8">
      <c r="B289" s="8"/>
      <c r="C289" s="8"/>
      <c r="D289" s="8"/>
      <c r="E289" s="8"/>
      <c r="F289" s="8"/>
      <c r="G289" s="8"/>
      <c r="H289" s="8"/>
    </row>
    <row r="290" spans="2:8">
      <c r="B290" s="8"/>
      <c r="C290" s="8"/>
      <c r="D290" s="8"/>
      <c r="E290" s="8"/>
      <c r="F290" s="8"/>
      <c r="G290" s="8"/>
      <c r="H290" s="8"/>
    </row>
    <row r="291" spans="2:8">
      <c r="B291" s="8"/>
      <c r="C291" s="8"/>
      <c r="D291" s="8"/>
      <c r="E291" s="8"/>
      <c r="F291" s="8"/>
      <c r="G291" s="8"/>
      <c r="H291" s="8"/>
    </row>
    <row r="292" spans="2:8">
      <c r="B292" s="8"/>
      <c r="C292" s="8"/>
      <c r="D292" s="8"/>
      <c r="E292" s="8"/>
      <c r="F292" s="8"/>
      <c r="G292" s="8"/>
      <c r="H292" s="8"/>
    </row>
    <row r="293" spans="2:8">
      <c r="B293" s="8"/>
      <c r="C293" s="8"/>
      <c r="D293" s="8"/>
      <c r="E293" s="8"/>
      <c r="F293" s="8"/>
      <c r="G293" s="8"/>
      <c r="H293" s="8"/>
    </row>
    <row r="294" spans="2:8">
      <c r="B294" s="8"/>
      <c r="C294" s="8"/>
      <c r="D294" s="8"/>
      <c r="E294" s="8"/>
      <c r="F294" s="8"/>
      <c r="G294" s="8"/>
      <c r="H294" s="8"/>
    </row>
    <row r="295" spans="2:8">
      <c r="B295" s="8"/>
      <c r="C295" s="8"/>
      <c r="D295" s="8"/>
      <c r="E295" s="8"/>
      <c r="F295" s="8"/>
      <c r="G295" s="8"/>
      <c r="H295" s="8"/>
    </row>
    <row r="296" spans="2:8">
      <c r="B296" s="8"/>
      <c r="C296" s="8"/>
      <c r="D296" s="8"/>
      <c r="E296" s="8"/>
      <c r="F296" s="8"/>
      <c r="G296" s="8"/>
      <c r="H296" s="8"/>
    </row>
    <row r="297" spans="2:8">
      <c r="B297" s="8"/>
      <c r="C297" s="8"/>
      <c r="D297" s="8"/>
      <c r="E297" s="8"/>
      <c r="F297" s="8"/>
      <c r="G297" s="8"/>
      <c r="H297" s="8"/>
    </row>
    <row r="298" spans="2:8">
      <c r="B298" s="8"/>
      <c r="C298" s="8"/>
      <c r="D298" s="8"/>
      <c r="E298" s="8"/>
      <c r="F298" s="8"/>
      <c r="G298" s="8"/>
      <c r="H298" s="8"/>
    </row>
    <row r="299" spans="2:8">
      <c r="B299" s="8"/>
      <c r="C299" s="8"/>
      <c r="D299" s="8"/>
      <c r="E299" s="8"/>
      <c r="F299" s="8"/>
      <c r="G299" s="8"/>
      <c r="H299" s="8"/>
    </row>
    <row r="300" spans="2:8">
      <c r="B300" s="8"/>
      <c r="C300" s="8"/>
      <c r="D300" s="8"/>
      <c r="E300" s="8"/>
      <c r="F300" s="8"/>
      <c r="G300" s="8"/>
      <c r="H300" s="8"/>
    </row>
    <row r="301" spans="2:8">
      <c r="B301" s="8"/>
      <c r="C301" s="8"/>
      <c r="D301" s="8"/>
      <c r="E301" s="8"/>
      <c r="F301" s="8"/>
      <c r="G301" s="8"/>
      <c r="H301" s="8"/>
    </row>
    <row r="302" spans="2:8">
      <c r="B302" s="8"/>
      <c r="C302" s="8"/>
      <c r="D302" s="8"/>
      <c r="E302" s="8"/>
      <c r="F302" s="8"/>
      <c r="G302" s="8"/>
      <c r="H302" s="8"/>
    </row>
    <row r="303" spans="2:8">
      <c r="B303" s="8"/>
      <c r="C303" s="8"/>
      <c r="D303" s="8"/>
      <c r="E303" s="8"/>
      <c r="F303" s="8"/>
      <c r="G303" s="8"/>
      <c r="H303" s="8"/>
    </row>
    <row r="304" spans="2:8">
      <c r="B304" s="8"/>
      <c r="C304" s="8"/>
      <c r="D304" s="8"/>
      <c r="E304" s="8"/>
      <c r="F304" s="8"/>
      <c r="G304" s="8"/>
      <c r="H304" s="8"/>
    </row>
    <row r="305" spans="2:8">
      <c r="B305" s="8"/>
      <c r="C305" s="8"/>
      <c r="D305" s="8"/>
      <c r="E305" s="8"/>
      <c r="F305" s="8"/>
      <c r="G305" s="8"/>
      <c r="H305" s="8"/>
    </row>
    <row r="306" spans="2:8">
      <c r="B306" s="8"/>
      <c r="C306" s="8"/>
      <c r="D306" s="8"/>
      <c r="E306" s="8"/>
      <c r="F306" s="8"/>
      <c r="G306" s="8"/>
      <c r="H306" s="8"/>
    </row>
    <row r="307" spans="2:8">
      <c r="B307" s="8"/>
      <c r="C307" s="8"/>
      <c r="D307" s="8"/>
      <c r="E307" s="8"/>
      <c r="F307" s="8"/>
      <c r="G307" s="8"/>
      <c r="H307" s="8"/>
    </row>
    <row r="308" spans="2:8">
      <c r="B308" s="8"/>
      <c r="C308" s="8"/>
      <c r="D308" s="8"/>
      <c r="E308" s="8"/>
      <c r="F308" s="8"/>
      <c r="G308" s="8"/>
      <c r="H308" s="8"/>
    </row>
    <row r="309" spans="2:8">
      <c r="B309" s="8"/>
      <c r="C309" s="8"/>
      <c r="D309" s="8"/>
      <c r="E309" s="8"/>
      <c r="F309" s="8"/>
      <c r="G309" s="8"/>
      <c r="H309" s="8"/>
    </row>
    <row r="310" spans="2:8">
      <c r="B310" s="8"/>
      <c r="C310" s="8"/>
      <c r="D310" s="8"/>
      <c r="E310" s="8"/>
      <c r="F310" s="8"/>
      <c r="G310" s="8"/>
      <c r="H310" s="8"/>
    </row>
    <row r="311" spans="2:8">
      <c r="B311" s="8"/>
      <c r="C311" s="8"/>
      <c r="D311" s="8"/>
      <c r="E311" s="8"/>
      <c r="F311" s="8"/>
      <c r="G311" s="8"/>
      <c r="H311" s="8"/>
    </row>
    <row r="312" spans="2:8">
      <c r="B312" s="8"/>
      <c r="C312" s="8"/>
      <c r="D312" s="8"/>
      <c r="E312" s="8"/>
      <c r="F312" s="8"/>
      <c r="G312" s="8"/>
      <c r="H312" s="8"/>
    </row>
    <row r="313" spans="2:8">
      <c r="B313" s="8"/>
      <c r="C313" s="8"/>
      <c r="D313" s="8"/>
      <c r="E313" s="8"/>
      <c r="F313" s="8"/>
      <c r="G313" s="8"/>
      <c r="H313" s="8"/>
    </row>
    <row r="314" spans="2:8">
      <c r="B314" s="8"/>
      <c r="C314" s="8"/>
      <c r="D314" s="8"/>
      <c r="E314" s="8"/>
      <c r="F314" s="8"/>
      <c r="G314" s="8"/>
      <c r="H314" s="8"/>
    </row>
    <row r="315" spans="2:8">
      <c r="B315" s="8"/>
      <c r="C315" s="8"/>
      <c r="D315" s="8"/>
      <c r="E315" s="8"/>
      <c r="F315" s="8"/>
      <c r="G315" s="8"/>
      <c r="H315" s="8"/>
    </row>
    <row r="316" spans="2:8">
      <c r="B316" s="8"/>
      <c r="C316" s="8"/>
      <c r="D316" s="8"/>
      <c r="E316" s="8"/>
      <c r="F316" s="8"/>
      <c r="G316" s="8"/>
      <c r="H316" s="8"/>
    </row>
    <row r="317" spans="2:8">
      <c r="B317" s="8"/>
      <c r="C317" s="8"/>
      <c r="D317" s="8"/>
      <c r="E317" s="8"/>
      <c r="F317" s="8"/>
      <c r="G317" s="8"/>
      <c r="H317" s="8"/>
    </row>
    <row r="318" spans="2:8">
      <c r="B318" s="8"/>
      <c r="C318" s="8"/>
      <c r="D318" s="8"/>
      <c r="E318" s="8"/>
      <c r="F318" s="8"/>
      <c r="G318" s="8"/>
      <c r="H318" s="8"/>
    </row>
    <row r="319" spans="2:8">
      <c r="B319" s="8"/>
      <c r="C319" s="8"/>
      <c r="D319" s="8"/>
      <c r="E319" s="8"/>
      <c r="F319" s="8"/>
      <c r="G319" s="8"/>
      <c r="H319" s="8"/>
    </row>
  </sheetData>
  <sheetProtection password="CC31" sheet="1" objects="1" scenarios="1"/>
  <mergeCells count="6">
    <mergeCell ref="A261:H261"/>
    <mergeCell ref="A1:H1"/>
    <mergeCell ref="A2:H2"/>
    <mergeCell ref="A3:H3"/>
    <mergeCell ref="A6:H6"/>
    <mergeCell ref="A7:H7"/>
  </mergeCells>
  <pageMargins left="0.73" right="0.26" top="0.65" bottom="0.35" header="0.31496062992125984" footer="0.15748031496062992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Закон</vt:lpstr>
      <vt:lpstr>Закон!Заголовки_для_печати</vt:lpstr>
      <vt:lpstr>Закон!Область_печати</vt:lpstr>
    </vt:vector>
  </TitlesOfParts>
  <Company>Департамент финансов Кировской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patrusheva</dc:creator>
  <cp:lastModifiedBy>kalinina</cp:lastModifiedBy>
  <cp:lastPrinted>2014-02-24T10:33:43Z</cp:lastPrinted>
  <dcterms:created xsi:type="dcterms:W3CDTF">2013-09-17T09:23:46Z</dcterms:created>
  <dcterms:modified xsi:type="dcterms:W3CDTF">2014-02-24T10:55:14Z</dcterms:modified>
</cp:coreProperties>
</file>